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2384" windowHeight="9228"/>
  </bookViews>
  <sheets>
    <sheet name="pub-11-2-4" sheetId="1" r:id="rId1"/>
  </sheets>
  <definedNames>
    <definedName name="_xlnm.Print_Titles" localSheetId="0">'pub-11-2-4'!$B:$B,'pub-11-2-4'!$3:$8</definedName>
  </definedNames>
  <calcPr calcId="124519"/>
</workbook>
</file>

<file path=xl/calcChain.xml><?xml version="1.0" encoding="utf-8"?>
<calcChain xmlns="http://schemas.openxmlformats.org/spreadsheetml/2006/main">
  <c r="N47" i="1"/>
  <c r="M47"/>
  <c r="L47"/>
  <c r="K47"/>
  <c r="J47"/>
  <c r="I47"/>
  <c r="H47"/>
  <c r="D47"/>
  <c r="C47"/>
  <c r="N44"/>
  <c r="M44"/>
  <c r="L44"/>
  <c r="K44"/>
  <c r="J44"/>
  <c r="I44"/>
  <c r="H44"/>
  <c r="D44"/>
  <c r="N41"/>
  <c r="M41"/>
  <c r="L41"/>
  <c r="K41"/>
  <c r="J41"/>
  <c r="I41"/>
  <c r="H41"/>
  <c r="D41"/>
  <c r="N36"/>
  <c r="M36"/>
  <c r="L36"/>
  <c r="K36"/>
  <c r="J36"/>
  <c r="I36"/>
  <c r="H36"/>
  <c r="D36"/>
  <c r="N33"/>
  <c r="M33"/>
  <c r="L33"/>
  <c r="K33"/>
  <c r="J33"/>
  <c r="I33"/>
  <c r="H33"/>
  <c r="D33"/>
  <c r="N30"/>
  <c r="M30"/>
  <c r="L30"/>
  <c r="K30"/>
  <c r="J30"/>
  <c r="I30"/>
  <c r="H30"/>
  <c r="D30"/>
  <c r="N27"/>
  <c r="M27"/>
  <c r="L27"/>
  <c r="K27"/>
  <c r="J27"/>
  <c r="I27"/>
  <c r="H27"/>
  <c r="D27"/>
  <c r="C27"/>
  <c r="N24"/>
  <c r="M24"/>
  <c r="L24"/>
  <c r="K24"/>
  <c r="J24"/>
  <c r="I24"/>
  <c r="H24"/>
  <c r="D24"/>
  <c r="C24"/>
  <c r="N21"/>
  <c r="M21"/>
  <c r="L21"/>
  <c r="K21"/>
  <c r="J21"/>
  <c r="I21"/>
  <c r="H21"/>
  <c r="D21"/>
  <c r="C21"/>
  <c r="N18"/>
  <c r="M18"/>
  <c r="L18"/>
  <c r="K18"/>
  <c r="J18"/>
  <c r="I18"/>
  <c r="H18"/>
  <c r="D18"/>
  <c r="C18"/>
  <c r="N15"/>
  <c r="M15"/>
  <c r="L15"/>
  <c r="K15"/>
  <c r="J15"/>
  <c r="I15"/>
  <c r="H15"/>
  <c r="D15"/>
  <c r="C15"/>
</calcChain>
</file>

<file path=xl/comments1.xml><?xml version="1.0" encoding="utf-8"?>
<comments xmlns="http://schemas.openxmlformats.org/spreadsheetml/2006/main">
  <authors>
    <author>Stepanyan Magak</author>
    <author>User65</author>
    <author>e.panchenko</author>
    <author>MStepanyan</author>
  </authors>
  <commentList>
    <comment ref="A1" authorId="0">
      <text>
        <r>
          <rPr>
            <sz val="9"/>
            <rFont val="Tahoma"/>
          </rPr>
          <t>&lt;CRM&gt;&lt;Area Name="TableHeader" PointerType="Begin" /&gt;&lt;Area Name="TableName" PointerType="Begin" /&gt;&lt;Area Name="TableName" PointerType="End" /&gt;&lt;MDX&gt;&lt;DimensionElement Name="ThousandByEducation15+" IsCalculated="false" UnionType="Replace"&gt;&lt;Dimension Name="MEASURES" /&gt;&lt;/DimensionElement&gt;&lt;/MDX&gt;&lt;MDX&gt;&lt;DimensionElement Name="643" IsCalculated="false" UnionType="Replace"&gt;&lt;Dimension Name="N_TersonMo" HierarchyName="Parent" /&gt;&lt;/DimensionElement&gt;&lt;/MDX&gt;&lt;MDX&gt;&lt;DimensionElement Name="-36" IsCalculated="true" UnionType="Replace"&gt;&lt;Dimension Name="L1_03_4_Age" HierarchyName="ObjectID" /&gt;&lt;/DimensionElement&gt;&lt;/MDX&gt;&lt;/CRM&gt;</t>
        </r>
      </text>
    </comment>
    <comment ref="N3" authorId="0">
      <text>
        <r>
          <rPr>
            <sz val="9"/>
            <rFont val="Tahoma"/>
          </rPr>
          <t>&lt;CRM&gt;&lt;Area Name="TableHeader" PointerType="End" /&gt;&lt;/CRM&gt;</t>
        </r>
      </text>
    </comment>
    <comment ref="C4" authorId="0">
      <text>
        <r>
          <rPr>
            <sz val="9"/>
            <rFont val="Tahoma"/>
          </rPr>
          <t>&lt;CRM&gt;&lt;Area Name="Shapka" PointerType="Begin" /&gt;&lt;/CRM&gt;</t>
        </r>
      </text>
    </comment>
    <comment ref="N4" authorId="0">
      <text>
        <r>
          <rPr>
            <sz val="9"/>
            <rFont val="Tahoma"/>
          </rPr>
          <t>&lt;CRM&gt;&lt;MDX&gt;&lt;DimensionElement Name="110" IsCalculated="false" UnionType="Replace"&gt;&lt;Dimension Name="L1_08_1_Education" HierarchyName="Parent" /&gt;&lt;/DimensionElement&gt;&lt;/MDX&gt;&lt;/CRM&gt;</t>
        </r>
      </text>
    </comment>
    <comment ref="C6" authorId="0">
      <text>
        <r>
          <rPr>
            <sz val="9"/>
            <rFont val="Tahoma"/>
          </rPr>
          <t>&lt;CRM&gt;&lt;MDX&gt;&lt;DimensionElement Name="100" IsCalculated="false" UnionType="Replace"&gt;&lt;Dimension Name="L1_08_1_Education" HierarchyName="Parent" /&gt;&lt;/DimensionElement&gt;&lt;/MDX&gt;&lt;/CRM&gt;</t>
        </r>
      </text>
    </comment>
    <comment ref="D6" authorId="0">
      <text>
        <r>
          <rPr>
            <sz val="9"/>
            <rFont val="Tahoma"/>
          </rPr>
          <t>&lt;CRM&gt;&lt;MDX&gt;&lt;DimensionElement Name="-6" IsCalculated="true" UnionType="Replace"&gt;&lt;Dimension Name="L1_08_1_Education" HierarchyName="Parent" /&gt;&lt;/DimensionElement&gt;&lt;/MDX&gt;&lt;/CRM&gt;</t>
        </r>
      </text>
    </comment>
    <comment ref="E6" authorId="0">
      <text>
        <r>
          <rPr>
            <sz val="9"/>
            <rFont val="Tahoma"/>
          </rPr>
          <t>&lt;CRM&gt;&lt;MDX&gt;&lt;DimensionElement Name="-6" IsCalculated="true" UnionType="Replace"&gt;&lt;Dimension Name="L1_08_1_Education" HierarchyName="Parent" /&gt;&lt;/DimensionElement&gt;&lt;/MDX&gt;&lt;/CRM&gt;</t>
        </r>
      </text>
    </comment>
    <comment ref="H6" authorId="0">
      <text>
        <r>
          <rPr>
            <sz val="9"/>
            <rFont val="Tahoma"/>
          </rPr>
          <t>&lt;CRM&gt;&lt;MDX&gt;&lt;DimensionElement Name="60" IsCalculated="false" UnionType="Replace"&gt;&lt;Dimension Name="L1_08_1_Education" HierarchyName="Parent" /&gt;&lt;/DimensionElement&gt;&lt;/MDX&gt;&lt;/CRM&gt;</t>
        </r>
      </text>
    </comment>
    <comment ref="I6" authorId="0">
      <text>
        <r>
          <rPr>
            <sz val="9"/>
            <rFont val="Tahoma"/>
          </rPr>
          <t>&lt;CRM&gt;&lt;MDX&gt;&lt;DimensionElement Name="50" IsCalculated="false" UnionType="Replace"&gt;&lt;Dimension Name="L1_08_1_Education" HierarchyName="Parent" /&gt;&lt;/DimensionElement&gt;&lt;/MDX&gt;&lt;/CRM&gt;</t>
        </r>
      </text>
    </comment>
    <comment ref="J6" authorId="0">
      <text>
        <r>
          <rPr>
            <sz val="9"/>
            <rFont val="Tahoma"/>
          </rPr>
          <t>&lt;CRM&gt;&lt;MDX&gt;&lt;DimensionElement Name="40" IsCalculated="false" UnionType="Replace"&gt;&lt;Dimension Name="L1_08_1_Education" HierarchyName="Parent" /&gt;&lt;/DimensionElement&gt;&lt;/MDX&gt;&lt;/CRM&gt;</t>
        </r>
      </text>
    </comment>
    <comment ref="K6" authorId="0">
      <text>
        <r>
          <rPr>
            <sz val="9"/>
            <rFont val="Tahoma"/>
          </rPr>
          <t>&lt;CRM&gt;&lt;MDX&gt;&lt;DimensionElement Name="30" IsCalculated="false" UnionType="Replace"&gt;&lt;Dimension Name="L1_08_1_Education" HierarchyName="Parent" /&gt;&lt;/DimensionElement&gt;&lt;/MDX&gt;&lt;/CRM&gt;</t>
        </r>
      </text>
    </comment>
    <comment ref="L6" authorId="0">
      <text>
        <r>
          <rPr>
            <sz val="9"/>
            <rFont val="Tahoma"/>
          </rPr>
          <t>&lt;CRM&gt;&lt;MDX&gt;&lt;DimensionElement Name="20" IsCalculated="false" UnionType="Replace"&gt;&lt;Dimension Name="L1_08_1_Education" HierarchyName="Parent" /&gt;&lt;/DimensionElement&gt;&lt;/MDX&gt;&lt;/CRM&gt;</t>
        </r>
      </text>
    </comment>
    <comment ref="M6" authorId="0">
      <text>
        <r>
          <rPr>
            <sz val="9"/>
            <rFont val="Tahoma"/>
          </rPr>
          <t>&lt;CRM&gt;&lt;MDX&gt;&lt;DimensionElement Name="10" IsCalculated="false" UnionType="Replace"&gt;&lt;Dimension Name="L1_08_1_Education" HierarchyName="Parent" /&gt;&lt;/DimensionElement&gt;&lt;/MDX&gt;&lt;/CRM&gt;</t>
        </r>
      </text>
    </comment>
    <comment ref="E7" authorId="0">
      <text>
        <r>
          <rPr>
            <sz val="9"/>
            <rFont val="Tahoma"/>
          </rPr>
          <t>&lt;CRM&gt;&lt;MDX&gt;&lt;DimensionElement Name="70" IsCalculated="false" UnionType="Replace"&gt;&lt;Dimension Name="L1_08_1_Education" HierarchyName="Parent" /&gt;&lt;/DimensionElement&gt;&lt;/MDX&gt;&lt;/CRM&gt;</t>
        </r>
      </text>
    </comment>
    <comment ref="F7" authorId="0">
      <text>
        <r>
          <rPr>
            <sz val="9"/>
            <rFont val="Tahoma"/>
          </rPr>
          <t>&lt;CRM&gt;&lt;MDX&gt;&lt;DimensionElement Name="80" IsCalculated="false" UnionType="Replace"&gt;&lt;Dimension Name="L1_08_1_Education" HierarchyName="Parent" /&gt;&lt;/DimensionElement&gt;&lt;/MDX&gt;&lt;/CRM&gt;</t>
        </r>
      </text>
    </comment>
    <comment ref="G7" authorId="0">
      <text>
        <r>
          <rPr>
            <sz val="9"/>
            <rFont val="Tahoma"/>
          </rPr>
          <t>&lt;CRM&gt;&lt;MDX&gt;&lt;DimensionElement Name="90" IsCalculated="false" UnionType="Replace"&gt;&lt;Dimension Name="L1_08_1_Education" HierarchyName="Parent" /&gt;&lt;/DimensionElement&gt;&lt;/MDX&gt;&lt;/CRM&gt;</t>
        </r>
      </text>
    </comment>
    <comment ref="C8" authorId="1">
      <text>
        <r>
          <rPr>
            <sz val="9"/>
            <rFont val="Tahoma"/>
          </rPr>
          <t>&lt;CRM&gt;&lt;BalancedItem Step="1" Etalon="false" Total="1000" /&gt;&lt;/CRM&gt;</t>
        </r>
      </text>
    </comment>
    <comment ref="D8" authorId="1">
      <text>
        <r>
          <rPr>
            <sz val="9"/>
            <rFont val="Tahoma"/>
          </rPr>
          <t>&lt;CRM&gt;
&lt;BalancedItem Step="1" Etalon="false" Total="false" /&gt;
&lt;BalancedItem Step="2" Etalon="false" Total="true" /&gt;
&lt;/CRM&gt;</t>
        </r>
      </text>
    </comment>
    <comment ref="E8" authorId="1">
      <text>
        <r>
          <rPr>
            <sz val="9"/>
            <rFont val="Tahoma"/>
          </rPr>
          <t>&lt;CRM&gt;
&lt;BalancedItem Step="2" Etalon="false" Total="false" /&gt;
&lt;/CRM&gt;</t>
        </r>
      </text>
    </comment>
    <comment ref="F8" authorId="1">
      <text>
        <r>
          <rPr>
            <sz val="9"/>
            <rFont val="Tahoma"/>
          </rPr>
          <t>&lt;CRM&gt;
&lt;BalancedItem Step="2" Etalon="false" Total="false" /&gt;
&lt;/CRM&gt;</t>
        </r>
      </text>
    </comment>
    <comment ref="G8" authorId="1">
      <text>
        <r>
          <rPr>
            <sz val="9"/>
            <rFont val="Tahoma"/>
          </rPr>
          <t>&lt;CRM&gt;
&lt;BalancedItem Step="2" Etalon="false" Total="false" /&gt;
&lt;/CRM&gt;</t>
        </r>
      </text>
    </comment>
    <comment ref="H8" authorId="1">
      <text>
        <r>
          <rPr>
            <sz val="9"/>
            <rFont val="Tahoma"/>
          </rPr>
          <t>&lt;CRM&gt;
&lt;BalancedItem Step="1" Etalon="false" Total="false" /&gt;
&lt;/CRM&gt;</t>
        </r>
      </text>
    </comment>
    <comment ref="I8" authorId="1">
      <text>
        <r>
          <rPr>
            <sz val="9"/>
            <rFont val="Tahoma"/>
          </rPr>
          <t>&lt;CRM&gt;
&lt;BalancedItem Step="1" Etalon="false" Total="false" /&gt;
&lt;/CRM&gt;</t>
        </r>
      </text>
    </comment>
    <comment ref="J8" authorId="1">
      <text>
        <r>
          <rPr>
            <sz val="9"/>
            <rFont val="Tahoma"/>
          </rPr>
          <t>&lt;CRM&gt;
&lt;BalancedItem Step="1" Etalon="false" Total="false" /&gt;
&lt;/CRM&gt;</t>
        </r>
      </text>
    </comment>
    <comment ref="K8" authorId="1">
      <text>
        <r>
          <rPr>
            <sz val="9"/>
            <rFont val="Tahoma"/>
          </rPr>
          <t>&lt;CRM&gt;
&lt;BalancedItem Step="1" Etalon="false" Total="false" /&gt;
&lt;/CRM&gt;</t>
        </r>
      </text>
    </comment>
    <comment ref="L8" authorId="1">
      <text>
        <r>
          <rPr>
            <sz val="9"/>
            <rFont val="Tahoma"/>
          </rPr>
          <t>&lt;CRM&gt;
&lt;BalancedItem Step="1" Etalon="false" Total="false" /&gt;
&lt;/CRM&gt;</t>
        </r>
      </text>
    </comment>
    <comment ref="M8" authorId="1">
      <text>
        <r>
          <rPr>
            <sz val="9"/>
            <rFont val="Tahoma"/>
          </rPr>
          <t>&lt;CRM&gt;
&lt;BalancedItem Step="1" Etalon="false" Total="false" /&gt;
&lt;/CRM&gt;</t>
        </r>
      </text>
    </comment>
    <comment ref="N8" authorId="2">
      <text>
        <r>
          <rPr>
            <sz val="10"/>
            <rFont val="Arial"/>
          </rPr>
          <t>&lt;CRM&gt;&lt;Area Name="Shapka" PointerType="End" /&gt;
&lt;BalancedItem Step="1" Etalon="false" Total="false" /&gt;
&lt;/CRM&gt;</t>
        </r>
      </text>
    </comment>
    <comment ref="A9" authorId="3">
      <text>
        <r>
          <rPr>
            <sz val="10"/>
            <rFont val="Arial Cyr"/>
          </rPr>
          <t>&lt;CRM&gt;&lt;Area Name="CM1" PointerType="Begin" Meta="1" /&gt;&lt;Area Name="Sidehead" PointerType="Begin" /&gt;&lt;/CRM&gt;</t>
        </r>
      </text>
    </comment>
    <comment ref="B9" authorId="3">
      <text>
        <r>
          <rPr>
            <sz val="10"/>
            <rFont val="Arial Cyr"/>
          </rPr>
          <t>&lt;CRM&gt;&lt;MDX&gt;&lt;DimensionElement Name="25000000" IsCalculated="false" UnionType="Replace"&gt;&lt;Dimension Name="N_TersonMo" HierarchyName="Parent" /&gt;&lt;/DimensionElement&gt;&lt;/MDX&gt;&lt;/CRM&gt;</t>
        </r>
      </text>
    </comment>
    <comment ref="C9" authorId="3">
      <text>
        <r>
          <rPr>
            <sz val="10"/>
            <rFont val="Arial Cyr"/>
          </rPr>
          <t>&lt;CRM&gt;&lt;Area Name="BodyWithIteration" PointerType="Begin" /&gt;&lt;MDX&gt;&lt;DimensionElement Name="643" IsCalculated="false" UnionType="Replace"&gt;&lt;Dimension Name="N_TersonMo" HierarchyName="Parent" /&gt;&lt;/DimensionElement&gt;&lt;/MDX&gt;&lt;/CRM&gt;</t>
        </r>
      </text>
    </comment>
    <comment ref="A13" authorId="3">
      <text>
        <r>
          <rPr>
            <sz val="10"/>
            <rFont val="Arial Cyr"/>
          </rPr>
          <t>&lt;CRM&gt;&lt;BalancedItem Step="1" Etalon="false" Total="False" /&gt;&lt;BalancedItem Step="2" Etalon="false" Total="False" /&gt;&lt;/CRM&gt;</t>
        </r>
      </text>
    </comment>
    <comment ref="B13" authorId="3">
      <text>
        <r>
          <rPr>
            <sz val="10"/>
            <rFont val="Arial Cyr"/>
          </rPr>
          <t>&lt;CRM&gt;&lt;MDX&gt;&lt;DimensionElement Name="All" IsCalculated="true" UnionType="Replace"&gt;&lt;Dimension Name="N_1_1_IsTown" HierarchyName="ObjectID" /&gt;&lt;/DimensionElement&gt;&lt;/MDX&gt;&lt;MDX&gt;&lt;DimensionElement Name="All" IsCalculated="true" UnionType="Replace"&gt;&lt;Dimension Name="L1_02_GenderType" HierarchyName="ObjectID" /&gt;&lt;/DimensionElement&gt;&lt;/MDX&gt;&lt;/CRM&gt;</t>
        </r>
      </text>
    </comment>
    <comment ref="A16" authorId="3">
      <text>
        <r>
          <rPr>
            <sz val="10"/>
            <rFont val="Arial Cyr"/>
          </rPr>
          <t>&lt;CRM&gt;&lt;BalancedItem Step="1" Etalon="false" Total="False" /&gt;&lt;BalancedItem Step="2" Etalon="false" Total="False" /&gt;&lt;/CRM&gt;</t>
        </r>
      </text>
    </comment>
    <comment ref="B16" authorId="3">
      <text>
        <r>
          <rPr>
            <sz val="10"/>
            <rFont val="Arial Cyr"/>
          </rPr>
          <t>&lt;CRM&gt;&lt;MDX&gt;&lt;DimensionElement Name="All" IsCalculated="true"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A19" authorId="3">
      <text>
        <r>
          <rPr>
            <sz val="10"/>
            <rFont val="Arial Cyr"/>
          </rPr>
          <t>&lt;CRM&gt;&lt;BalancedItem Step="1" Etalon="false" Total="False" /&gt;&lt;BalancedItem Step="2" Etalon="false" Total="False" /&gt;&lt;/CRM&gt;</t>
        </r>
      </text>
    </comment>
    <comment ref="B19" authorId="3">
      <text>
        <r>
          <rPr>
            <sz val="10"/>
            <rFont val="Arial Cyr"/>
          </rPr>
          <t>&lt;CRM&gt;&lt;MDX&gt;&lt;DimensionElement Name="All" IsCalculated="true"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A22" authorId="3">
      <text>
        <r>
          <rPr>
            <sz val="10"/>
            <rFont val="Arial Cyr"/>
          </rPr>
          <t>&lt;CRM&gt;&lt;BalancedItem Step="1" Etalon="false" Total="False" /&gt;&lt;BalancedItem Step="2" Etalon="false" Total="False" /&gt;&lt;/CRM&gt;</t>
        </r>
      </text>
    </comment>
    <comment ref="B22" authorId="3">
      <text>
        <r>
          <rPr>
            <sz val="10"/>
            <rFont val="Arial Cyr"/>
          </rPr>
          <t>&lt;CRM&gt;&lt;MDX&gt;&lt;DimensionElement Name="1" IsCalculated="false" UnionType="Replace"&gt;&lt;Dimension Name="N_1_1_IsTown" HierarchyName="ObjectID" /&gt;&lt;/DimensionElement&gt;&lt;/MDX&gt;&lt;MDX&gt;&lt;DimensionElement Name="All" IsCalculated="true" UnionType="Replace"&gt;&lt;Dimension Name="L1_02_GenderType" HierarchyName="ObjectID" /&gt;&lt;/DimensionElement&gt;&lt;/MDX&gt;&lt;/CRM&gt;</t>
        </r>
      </text>
    </comment>
    <comment ref="A25" authorId="3">
      <text>
        <r>
          <rPr>
            <sz val="10"/>
            <rFont val="Arial Cyr"/>
          </rPr>
          <t>&lt;CRM&gt;&lt;BalancedItem Step="1" Etalon="false" Total="False" /&gt;&lt;BalancedItem Step="2" Etalon="false" Total="False" /&gt;&lt;/CRM&gt;</t>
        </r>
      </text>
    </comment>
    <comment ref="B25" authorId="3">
      <text>
        <r>
          <rPr>
            <sz val="10"/>
            <rFont val="Arial Cyr"/>
          </rPr>
          <t>&lt;CRM&gt;&lt;MDX&gt;&lt;DimensionElement Name="1" IsCalculated="false"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A28" authorId="3">
      <text>
        <r>
          <rPr>
            <sz val="10"/>
            <rFont val="Arial Cyr"/>
          </rPr>
          <t>&lt;CRM&gt;&lt;BalancedItem Step="1" Etalon="false" Total="False" /&gt;&lt;BalancedItem Step="2" Etalon="false" Total="False" /&gt;&lt;/CRM&gt;</t>
        </r>
      </text>
    </comment>
    <comment ref="B28" authorId="3">
      <text>
        <r>
          <rPr>
            <sz val="10"/>
            <rFont val="Arial Cyr"/>
          </rPr>
          <t>&lt;CRM&gt;&lt;MDX&gt;&lt;DimensionElement Name="1" IsCalculated="false"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A31" authorId="3">
      <text>
        <r>
          <rPr>
            <sz val="10"/>
            <rFont val="Arial Cyr"/>
          </rPr>
          <t>&lt;CRM&gt;&lt;BalancedItem Step="1" Etalon="false" Total="False" /&gt;&lt;BalancedItem Step="2" Etalon="false" Total="False" /&gt;&lt;/CRM&gt;</t>
        </r>
      </text>
    </comment>
    <comment ref="B31" authorId="3">
      <text>
        <r>
          <rPr>
            <sz val="10"/>
            <rFont val="Arial Cyr"/>
          </rPr>
          <t>&lt;CRM&gt;&lt;MDX&gt;&lt;DimensionElement Name="2" IsCalculated="false" UnionType="Replace"&gt;&lt;Dimension Name="N_1_1_IsTown" HierarchyName="ObjectID" /&gt;&lt;/DimensionElement&gt;&lt;/MDX&gt;&lt;MDX&gt;&lt;DimensionElement Name="All" IsCalculated="true" UnionType="Replace"&gt;&lt;Dimension Name="L1_02_GenderType" HierarchyName="ObjectID" /&gt;&lt;/DimensionElement&gt;&lt;/MDX&gt;&lt;/CRM&gt;</t>
        </r>
      </text>
    </comment>
    <comment ref="A34" authorId="3">
      <text>
        <r>
          <rPr>
            <sz val="10"/>
            <rFont val="Arial Cyr"/>
          </rPr>
          <t>&lt;CRM&gt;&lt;BalancedItem Step="1" Etalon="false" Total="False" /&gt;&lt;BalancedItem Step="2" Etalon="false" Total="False" /&gt;&lt;/CRM&gt;</t>
        </r>
      </text>
    </comment>
    <comment ref="B34" authorId="3">
      <text>
        <r>
          <rPr>
            <sz val="10"/>
            <rFont val="Arial Cyr"/>
          </rPr>
          <t>&lt;CRM&gt;&lt;MDX&gt;&lt;DimensionElement Name="2" IsCalculated="false" UnionType="Replace"&gt;&lt;Dimension Name="N_1_1_IsTown" HierarchyName="ObjectID" /&gt;&lt;/DimensionElement&gt;&lt;/MDX&gt;&lt;MDX&gt;&lt;DimensionElement Name="1" IsCalculated="false" UnionType="Replace"&gt;&lt;Dimension Name="L1_02_GenderType" HierarchyName="ObjectID" /&gt;&lt;/DimensionElement&gt;&lt;/MDX&gt;&lt;/CRM&gt;</t>
        </r>
      </text>
    </comment>
    <comment ref="A37" authorId="3">
      <text>
        <r>
          <rPr>
            <sz val="10"/>
            <rFont val="Arial Cyr"/>
          </rPr>
          <t>&lt;CRM&gt;&lt;BalancedItem Step="1" Etalon="false" Total="False" /&gt;&lt;BalancedItem Step="2" Etalon="false" Total="False" /&gt;&lt;/CRM&gt;</t>
        </r>
      </text>
    </comment>
    <comment ref="B37" authorId="3">
      <text>
        <r>
          <rPr>
            <sz val="10"/>
            <rFont val="Arial Cyr"/>
          </rPr>
          <t>&lt;CRM&gt;&lt;Area Name="CM1" PointerType="End" Meta="1" /&gt;&lt;MDX&gt;&lt;DimensionElement Name="2" IsCalculated="false" UnionType="Replace"&gt;&lt;Dimension Name="N_1_1_IsTown" HierarchyName="ObjectID" /&gt;&lt;/DimensionElement&gt;&lt;/MDX&gt;&lt;MDX&gt;&lt;DimensionElement Name="2" IsCalculated="false" UnionType="Replace"&gt;&lt;Dimension Name="L1_02_GenderType" HierarchyName="ObjectID" /&gt;&lt;/DimensionElement&gt;&lt;/MDX&gt;&lt;/CRM&gt;</t>
        </r>
      </text>
    </comment>
    <comment ref="A38" authorId="3">
      <text>
        <r>
          <rPr>
            <sz val="10"/>
            <rFont val="Arial Cyr"/>
          </rPr>
          <t>&lt;CRM&gt;&lt;Area Name="CM1" PointerType="Begin" Meta="2" /&gt;&lt;/CRM&gt;</t>
        </r>
      </text>
    </comment>
    <comment ref="B38" authorId="3">
      <text>
        <r>
          <rPr>
            <sz val="10"/>
            <rFont val="Arial Cyr"/>
          </rPr>
          <t>&lt;CRM&gt;&lt;MDX&gt;&lt;DimensionElement Name="25800" IsCalculated="false" UnionType="Replace"&gt;&lt;Dimension Name="N_TersonMo" HierarchyName="Parent" /&gt;&lt;/DimensionElement&gt;&lt;/MDX&gt;&lt;/CRM&gt;</t>
        </r>
      </text>
    </comment>
    <comment ref="B48" authorId="3">
      <text>
        <r>
          <rPr>
            <sz val="10"/>
            <rFont val="Arial Cyr"/>
          </rPr>
          <t>&lt;CRM&gt;&lt;Area Name="Sidehead" PointerType="End" /&gt;&lt;/CRM&gt;</t>
        </r>
      </text>
    </comment>
    <comment ref="N48" authorId="3">
      <text>
        <r>
          <rPr>
            <sz val="10"/>
            <rFont val="Arial Cyr"/>
          </rPr>
          <t>&lt;CRM&gt;&lt;Area Name="BodyWithIteration" PointerType="End" /&gt;&lt;MDX&gt;&lt;DimensionElement Name="643" IsCalculated="false" UnionType="Replace"&gt;&lt;Dimension Name="N_TersonMo"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<sst xmlns="http://schemas.openxmlformats.org/spreadsheetml/2006/main" count="90" uniqueCount="32">
  <si>
    <t>профессиональное</t>
  </si>
  <si>
    <t>общее</t>
  </si>
  <si>
    <t>высшее</t>
  </si>
  <si>
    <t>среднее</t>
  </si>
  <si>
    <t>бакалавр</t>
  </si>
  <si>
    <t>магистр</t>
  </si>
  <si>
    <t>Мужчины</t>
  </si>
  <si>
    <t>Женщины</t>
  </si>
  <si>
    <t>в том числе по ступеням</t>
  </si>
  <si>
    <t>специалист</t>
  </si>
  <si>
    <t>начальное</t>
  </si>
  <si>
    <t>основное</t>
  </si>
  <si>
    <t xml:space="preserve">  образование</t>
  </si>
  <si>
    <t xml:space="preserve">Имеющие    </t>
  </si>
  <si>
    <t>указавших уровень образования)</t>
  </si>
  <si>
    <t>послевузовское</t>
  </si>
  <si>
    <t xml:space="preserve">(на 1000 человек в возрасте 15 лет и более, </t>
  </si>
  <si>
    <t>Городское население</t>
  </si>
  <si>
    <t>Сельское население</t>
  </si>
  <si>
    <t>Не имеющие 
начального 
общего 
образования</t>
  </si>
  <si>
    <t xml:space="preserve"> </t>
  </si>
  <si>
    <t>неполное 
высшее</t>
  </si>
  <si>
    <t>среднее 
(полное)</t>
  </si>
  <si>
    <t>Городское и сельское население</t>
  </si>
  <si>
    <t>Иркутская область</t>
  </si>
  <si>
    <t>Усть-Ордынский Бурятский округ</t>
  </si>
  <si>
    <t>-</t>
  </si>
  <si>
    <t>142*</t>
  </si>
  <si>
    <t>* отсутствуют данные по ступеням высшего образования</t>
  </si>
  <si>
    <t xml:space="preserve">                      2.4. НАСЕЛЕНИЕ ИРКУТСКОЙ ОБЛАСТИ ПО ПОЛУ И УРОВНЮ ОБРАЗОВАНИЯ </t>
  </si>
  <si>
    <t>человек</t>
  </si>
  <si>
    <t>---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</si>
</sst>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</font>
    <font>
      <sz val="10"/>
      <name val="Arial"/>
      <family val="2"/>
    </font>
    <font>
      <sz val="11"/>
      <color theme="1"/>
      <name val="Calibri"/>
      <scheme val="minor"/>
    </font>
    <font>
      <sz val="8"/>
      <name val="Arial"/>
    </font>
    <font>
      <b/>
      <sz val="8"/>
      <name val="Arial"/>
    </font>
    <font>
      <sz val="9"/>
      <name val="Arial"/>
    </font>
    <font>
      <b/>
      <sz val="9"/>
      <name val="Arial"/>
    </font>
    <font>
      <sz val="7"/>
      <name val="Arial"/>
    </font>
    <font>
      <b/>
      <sz val="7"/>
      <name val="Arial"/>
    </font>
    <font>
      <b/>
      <sz val="10"/>
      <name val="Arial"/>
    </font>
    <font>
      <sz val="10"/>
      <color rgb="FF000000"/>
      <name val="Arial"/>
    </font>
    <font>
      <b/>
      <sz val="9"/>
      <color rgb="FF000000"/>
      <name val="Courier New"/>
    </font>
    <font>
      <sz val="9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9"/>
      <name val="Tahoma"/>
    </font>
    <font>
      <sz val="10"/>
      <name val="Arial Cyr"/>
    </font>
    <font>
      <sz val="10"/>
      <name val="Arial"/>
    </font>
    <font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91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6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0" fontId="10" fillId="0" borderId="0">
      <protection locked="0"/>
    </xf>
    <xf numFmtId="0" fontId="10" fillId="0" borderId="0">
      <protection locked="0"/>
    </xf>
    <xf numFmtId="0" fontId="16" fillId="0" borderId="0"/>
    <xf numFmtId="9" fontId="1" fillId="0" borderId="0"/>
    <xf numFmtId="0" fontId="1" fillId="0" borderId="0"/>
    <xf numFmtId="41" fontId="1" fillId="0" borderId="0"/>
    <xf numFmtId="43" fontId="1" fillId="0" borderId="0"/>
    <xf numFmtId="42" fontId="1" fillId="0" borderId="0"/>
    <xf numFmtId="44" fontId="1" fillId="0" borderId="0"/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/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2" fillId="0" borderId="0"/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0" fontId="12" fillId="0" borderId="0">
      <alignment vertical="center"/>
      <protection locked="0"/>
    </xf>
    <xf numFmtId="9" fontId="1" fillId="0" borderId="0"/>
    <xf numFmtId="0" fontId="1" fillId="0" borderId="0"/>
    <xf numFmtId="0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</cellStyleXfs>
  <cellXfs count="57">
    <xf numFmtId="0" fontId="0" fillId="0" borderId="0" xfId="0"/>
    <xf numFmtId="0" fontId="3" fillId="0" borderId="0" xfId="190" applyFont="1" applyBorder="1" applyAlignment="1">
      <alignment horizontal="right"/>
    </xf>
    <xf numFmtId="0" fontId="3" fillId="0" borderId="0" xfId="190" applyFont="1"/>
    <xf numFmtId="0" fontId="5" fillId="0" borderId="0" xfId="190" applyFont="1"/>
    <xf numFmtId="0" fontId="7" fillId="0" borderId="0" xfId="190" applyFont="1"/>
    <xf numFmtId="0" fontId="3" fillId="0" borderId="0" xfId="190" applyFont="1" applyAlignment="1">
      <alignment horizontal="right"/>
    </xf>
    <xf numFmtId="0" fontId="4" fillId="0" borderId="0" xfId="190" applyFont="1" applyBorder="1" applyAlignment="1">
      <alignment horizontal="left" wrapText="1"/>
    </xf>
    <xf numFmtId="0" fontId="3" fillId="0" borderId="0" xfId="190" applyFont="1" applyBorder="1" applyAlignment="1">
      <alignment horizontal="left" wrapText="1" indent="3"/>
    </xf>
    <xf numFmtId="0" fontId="3" fillId="0" borderId="0" xfId="190" applyFont="1" applyBorder="1" applyAlignment="1">
      <alignment horizontal="left" wrapText="1" indent="1"/>
    </xf>
    <xf numFmtId="0" fontId="1" fillId="0" borderId="0" xfId="190" applyFont="1"/>
    <xf numFmtId="0" fontId="7" fillId="0" borderId="0" xfId="190" applyFont="1" applyBorder="1" applyAlignment="1">
      <alignment horizontal="right"/>
    </xf>
    <xf numFmtId="0" fontId="3" fillId="0" borderId="0" xfId="190" applyFont="1" applyBorder="1" applyAlignment="1"/>
    <xf numFmtId="0" fontId="3" fillId="0" borderId="0" xfId="190" applyFont="1" applyAlignment="1"/>
    <xf numFmtId="0" fontId="13" fillId="0" borderId="0" xfId="190" applyNumberFormat="1" applyFont="1" applyFill="1" applyBorder="1" applyAlignment="1" applyProtection="1">
      <alignment horizontal="left" vertical="center"/>
      <protection locked="0"/>
    </xf>
    <xf numFmtId="0" fontId="14" fillId="0" borderId="1" xfId="190" applyFont="1" applyBorder="1" applyAlignment="1">
      <alignment horizontal="right"/>
    </xf>
    <xf numFmtId="0" fontId="14" fillId="0" borderId="2" xfId="190" applyFont="1" applyBorder="1" applyAlignment="1">
      <alignment horizontal="right"/>
    </xf>
    <xf numFmtId="0" fontId="3" fillId="0" borderId="1" xfId="190" applyFont="1" applyBorder="1" applyAlignment="1">
      <alignment horizontal="right"/>
    </xf>
    <xf numFmtId="0" fontId="3" fillId="0" borderId="2" xfId="190" applyFont="1" applyBorder="1" applyAlignment="1">
      <alignment horizontal="right"/>
    </xf>
    <xf numFmtId="0" fontId="4" fillId="0" borderId="0" xfId="190" applyFont="1" applyBorder="1" applyAlignment="1">
      <alignment horizontal="left"/>
    </xf>
    <xf numFmtId="0" fontId="8" fillId="0" borderId="0" xfId="190" applyFont="1" applyBorder="1" applyAlignment="1">
      <alignment horizontal="center" vertical="center" wrapText="1"/>
    </xf>
    <xf numFmtId="0" fontId="8" fillId="0" borderId="1" xfId="190" applyFont="1" applyBorder="1" applyAlignment="1">
      <alignment horizontal="center" vertical="center" wrapText="1"/>
    </xf>
    <xf numFmtId="0" fontId="8" fillId="0" borderId="2" xfId="190" applyFont="1" applyBorder="1" applyAlignment="1">
      <alignment horizontal="center" vertical="center" wrapText="1"/>
    </xf>
    <xf numFmtId="0" fontId="11" fillId="0" borderId="2" xfId="19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6" applyFont="1" applyBorder="1" applyAlignment="1">
      <alignment horizontal="left" wrapText="1"/>
    </xf>
    <xf numFmtId="1" fontId="14" fillId="0" borderId="1" xfId="190" applyNumberFormat="1" applyFont="1" applyBorder="1" applyAlignment="1">
      <alignment horizontal="right"/>
    </xf>
    <xf numFmtId="1" fontId="14" fillId="0" borderId="2" xfId="190" applyNumberFormat="1" applyFont="1" applyBorder="1" applyAlignment="1">
      <alignment horizontal="right"/>
    </xf>
    <xf numFmtId="1" fontId="14" fillId="2" borderId="1" xfId="190" applyNumberFormat="1" applyFont="1" applyFill="1" applyBorder="1" applyAlignment="1">
      <alignment horizontal="right"/>
    </xf>
    <xf numFmtId="1" fontId="3" fillId="0" borderId="0" xfId="190" applyNumberFormat="1" applyFont="1" applyAlignment="1">
      <alignment horizontal="right"/>
    </xf>
    <xf numFmtId="1" fontId="3" fillId="0" borderId="0" xfId="190" applyNumberFormat="1" applyFont="1" applyBorder="1" applyAlignment="1">
      <alignment horizontal="left" wrapText="1" indent="3"/>
    </xf>
    <xf numFmtId="1" fontId="5" fillId="0" borderId="0" xfId="190" applyNumberFormat="1" applyFont="1"/>
    <xf numFmtId="1" fontId="18" fillId="0" borderId="1" xfId="190" applyNumberFormat="1" applyFont="1" applyBorder="1" applyAlignment="1">
      <alignment horizontal="right"/>
    </xf>
    <xf numFmtId="0" fontId="5" fillId="2" borderId="0" xfId="190" applyFont="1" applyFill="1"/>
    <xf numFmtId="0" fontId="3" fillId="2" borderId="0" xfId="190" applyFont="1" applyFill="1"/>
    <xf numFmtId="0" fontId="8" fillId="2" borderId="3" xfId="190" applyFont="1" applyFill="1" applyBorder="1" applyAlignment="1">
      <alignment horizontal="center" vertical="center" wrapText="1"/>
    </xf>
    <xf numFmtId="0" fontId="8" fillId="2" borderId="1" xfId="190" applyFont="1" applyFill="1" applyBorder="1" applyAlignment="1">
      <alignment horizontal="center" vertical="center" wrapText="1"/>
    </xf>
    <xf numFmtId="0" fontId="8" fillId="2" borderId="2" xfId="190" applyFont="1" applyFill="1" applyBorder="1" applyAlignment="1">
      <alignment horizontal="center" vertical="center" wrapText="1"/>
    </xf>
    <xf numFmtId="0" fontId="3" fillId="2" borderId="1" xfId="190" applyFont="1" applyFill="1" applyBorder="1" applyAlignment="1">
      <alignment horizontal="right"/>
    </xf>
    <xf numFmtId="0" fontId="14" fillId="2" borderId="1" xfId="190" applyFont="1" applyFill="1" applyBorder="1" applyAlignment="1">
      <alignment horizontal="right"/>
    </xf>
    <xf numFmtId="0" fontId="18" fillId="2" borderId="1" xfId="190" applyFont="1" applyFill="1" applyBorder="1" applyAlignment="1">
      <alignment horizontal="right"/>
    </xf>
    <xf numFmtId="1" fontId="14" fillId="2" borderId="2" xfId="190" applyNumberFormat="1" applyFont="1" applyFill="1" applyBorder="1" applyAlignment="1">
      <alignment horizontal="right"/>
    </xf>
    <xf numFmtId="0" fontId="14" fillId="2" borderId="2" xfId="190" applyFont="1" applyFill="1" applyBorder="1" applyAlignment="1">
      <alignment horizontal="right"/>
    </xf>
    <xf numFmtId="0" fontId="3" fillId="2" borderId="0" xfId="190" applyFont="1" applyFill="1" applyAlignment="1">
      <alignment horizontal="right"/>
    </xf>
    <xf numFmtId="0" fontId="6" fillId="0" borderId="0" xfId="190" applyFont="1" applyAlignment="1">
      <alignment horizontal="right" vertical="center" wrapText="1"/>
    </xf>
    <xf numFmtId="0" fontId="6" fillId="0" borderId="0" xfId="190" applyFont="1" applyAlignment="1">
      <alignment horizontal="left" vertical="center" wrapText="1"/>
    </xf>
    <xf numFmtId="0" fontId="8" fillId="0" borderId="3" xfId="190" applyFont="1" applyBorder="1" applyAlignment="1">
      <alignment horizontal="center" vertical="center" wrapText="1"/>
    </xf>
    <xf numFmtId="0" fontId="8" fillId="0" borderId="4" xfId="190" applyFont="1" applyBorder="1" applyAlignment="1">
      <alignment horizontal="center" vertical="center" wrapText="1"/>
    </xf>
    <xf numFmtId="0" fontId="8" fillId="0" borderId="5" xfId="190" applyFont="1" applyBorder="1" applyAlignment="1">
      <alignment horizontal="center" vertical="center" wrapText="1"/>
    </xf>
    <xf numFmtId="0" fontId="8" fillId="0" borderId="5" xfId="190" applyFont="1" applyBorder="1" applyAlignment="1">
      <alignment horizontal="right" vertical="center" wrapText="1"/>
    </xf>
    <xf numFmtId="0" fontId="8" fillId="0" borderId="6" xfId="190" applyFont="1" applyBorder="1" applyAlignment="1">
      <alignment horizontal="right" vertical="center" wrapText="1"/>
    </xf>
    <xf numFmtId="0" fontId="8" fillId="0" borderId="6" xfId="190" applyFont="1" applyBorder="1" applyAlignment="1">
      <alignment horizontal="left" vertical="center" wrapText="1"/>
    </xf>
    <xf numFmtId="0" fontId="8" fillId="0" borderId="4" xfId="190" applyFont="1" applyBorder="1" applyAlignment="1">
      <alignment horizontal="left" vertical="center" wrapText="1"/>
    </xf>
    <xf numFmtId="0" fontId="8" fillId="2" borderId="3" xfId="190" applyFont="1" applyFill="1" applyBorder="1" applyAlignment="1">
      <alignment horizontal="center" vertical="center" wrapText="1"/>
    </xf>
    <xf numFmtId="0" fontId="9" fillId="2" borderId="0" xfId="19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2" borderId="0" xfId="190" applyFont="1" applyFill="1" applyAlignment="1">
      <alignment horizontal="center" vertical="center" wrapText="1"/>
    </xf>
    <xf numFmtId="0" fontId="20" fillId="0" borderId="0" xfId="190" applyFont="1" applyAlignment="1">
      <alignment horizontal="right"/>
    </xf>
    <xf numFmtId="0" fontId="18" fillId="2" borderId="1" xfId="190" quotePrefix="1" applyFont="1" applyFill="1" applyBorder="1" applyAlignment="1">
      <alignment horizontal="right"/>
    </xf>
  </cellXfs>
  <cellStyles count="191">
    <cellStyle name="Comma" xfId="4"/>
    <cellStyle name="Comma [0]" xfId="5"/>
    <cellStyle name="Comma [0] 2" xfId="7"/>
    <cellStyle name="Comma [0] 2 2" xfId="154"/>
    <cellStyle name="Comma [0] 3" xfId="153"/>
    <cellStyle name="Comma [0]_03-03 (абс)" xfId="26"/>
    <cellStyle name="Comma 2" xfId="8"/>
    <cellStyle name="Comma 2 2" xfId="155"/>
    <cellStyle name="Comma 3" xfId="9"/>
    <cellStyle name="Comma 3 2" xfId="156"/>
    <cellStyle name="Comma 4" xfId="10"/>
    <cellStyle name="Comma 4 2" xfId="157"/>
    <cellStyle name="Comma 5" xfId="11"/>
    <cellStyle name="Comma 5 2" xfId="158"/>
    <cellStyle name="Comma 6" xfId="12"/>
    <cellStyle name="Comma 6 2" xfId="159"/>
    <cellStyle name="Comma 7" xfId="13"/>
    <cellStyle name="Comma 7 2" xfId="160"/>
    <cellStyle name="Comma 8" xfId="152"/>
    <cellStyle name="Comma_03-03 (абс)" xfId="27"/>
    <cellStyle name="Currency" xfId="2"/>
    <cellStyle name="Currency [0]" xfId="3"/>
    <cellStyle name="Currency [0] 2" xfId="14"/>
    <cellStyle name="Currency [0] 2 2" xfId="161"/>
    <cellStyle name="Currency [0] 3" xfId="151"/>
    <cellStyle name="Currency [0]_03-03 (абс)" xfId="28"/>
    <cellStyle name="Currency 2" xfId="15"/>
    <cellStyle name="Currency 2 2" xfId="162"/>
    <cellStyle name="Currency 3" xfId="16"/>
    <cellStyle name="Currency 3 2" xfId="163"/>
    <cellStyle name="Currency 4" xfId="17"/>
    <cellStyle name="Currency 4 2" xfId="164"/>
    <cellStyle name="Currency 5" xfId="18"/>
    <cellStyle name="Currency 5 2" xfId="165"/>
    <cellStyle name="Currency 6" xfId="19"/>
    <cellStyle name="Currency 6 2" xfId="166"/>
    <cellStyle name="Currency 7" xfId="20"/>
    <cellStyle name="Currency 7 2" xfId="167"/>
    <cellStyle name="Currency 8" xfId="150"/>
    <cellStyle name="Currency_03-03 (абс)" xfId="29"/>
    <cellStyle name="Normal" xfId="190"/>
    <cellStyle name="Normal 115" xfId="30"/>
    <cellStyle name="Normal 2" xfId="6"/>
    <cellStyle name="Normal 2 12 2 30 10" xfId="31"/>
    <cellStyle name="Normal 2 12 2 30 10 2" xfId="168"/>
    <cellStyle name="Normal 2 12 2 30 11" xfId="32"/>
    <cellStyle name="Normal 2 12 2 30 12" xfId="33"/>
    <cellStyle name="Normal 2 12 2 30 13" xfId="34"/>
    <cellStyle name="Normal 2 12 2 30 14" xfId="35"/>
    <cellStyle name="Normal 2 12 2 30 15" xfId="36"/>
    <cellStyle name="Normal 2 12 27 10 10" xfId="37"/>
    <cellStyle name="Normal 2 12 27 10 11" xfId="38"/>
    <cellStyle name="Normal 2 12 27 10 12" xfId="39"/>
    <cellStyle name="Normal 2 12 27 10 13" xfId="40"/>
    <cellStyle name="Normal 2 12 27 10 14" xfId="41"/>
    <cellStyle name="Normal 2 12 27 10 15" xfId="42"/>
    <cellStyle name="Normal 2 12 27 10 9" xfId="43"/>
    <cellStyle name="Normal 2 12 27 3 11" xfId="44"/>
    <cellStyle name="Normal 2 12 27 3 11 2" xfId="169"/>
    <cellStyle name="Normal 2 12 27 3 12" xfId="45"/>
    <cellStyle name="Normal 2 12 27 3 13" xfId="46"/>
    <cellStyle name="Normal 2 12 27 3 14" xfId="47"/>
    <cellStyle name="Normal 2 12 27 3 15" xfId="48"/>
    <cellStyle name="Normal 2 14 2 2 2 10 12" xfId="49"/>
    <cellStyle name="Normal 2 14 2 2 2 10 12 2" xfId="170"/>
    <cellStyle name="Normal 2 14 2 2 2 10 13" xfId="50"/>
    <cellStyle name="Normal 2 14 2 2 2 10 14" xfId="51"/>
    <cellStyle name="Normal 2 14 2 2 2 10 15" xfId="52"/>
    <cellStyle name="Normal 2 14 2 2 2 14 15" xfId="53"/>
    <cellStyle name="Normal 2 14 2 2 2 14 15 2" xfId="171"/>
    <cellStyle name="Normal 2 14 2 2 2 16 13" xfId="54"/>
    <cellStyle name="Normal 2 14 2 2 2 16 13 2" xfId="172"/>
    <cellStyle name="Normal 2 14 2 2 2 16 14" xfId="55"/>
    <cellStyle name="Normal 2 14 2 2 2 16 15" xfId="56"/>
    <cellStyle name="Normal 2 14 2 21 13" xfId="57"/>
    <cellStyle name="Normal 2 14 2 21 13 2" xfId="173"/>
    <cellStyle name="Normal 2 14 2 21 14" xfId="58"/>
    <cellStyle name="Normal 2 14 2 21 15" xfId="59"/>
    <cellStyle name="Normal 2 14 2 24 12" xfId="60"/>
    <cellStyle name="Normal 2 14 2 24 12 2" xfId="174"/>
    <cellStyle name="Normal 2 14 2 24 13" xfId="61"/>
    <cellStyle name="Normal 2 14 2 24 14" xfId="62"/>
    <cellStyle name="Normal 2 14 2 24 15" xfId="63"/>
    <cellStyle name="Normal 2 14 2 34 10" xfId="64"/>
    <cellStyle name="Normal 2 14 2 34 11" xfId="65"/>
    <cellStyle name="Normal 2 14 2 34 12" xfId="66"/>
    <cellStyle name="Normal 2 14 2 34 13" xfId="67"/>
    <cellStyle name="Normal 2 14 2 34 14" xfId="68"/>
    <cellStyle name="Normal 2 14 2 34 15" xfId="69"/>
    <cellStyle name="Normal 2 14 2 34 9" xfId="70"/>
    <cellStyle name="Normal 2 14 2 34 9 2" xfId="175"/>
    <cellStyle name="Normal 2 14 2 35 10" xfId="71"/>
    <cellStyle name="Normal 2 14 2 35 11" xfId="72"/>
    <cellStyle name="Normal 2 14 2 35 12" xfId="73"/>
    <cellStyle name="Normal 2 14 2 35 13" xfId="74"/>
    <cellStyle name="Normal 2 14 2 35 14" xfId="75"/>
    <cellStyle name="Normal 2 14 2 35 15" xfId="76"/>
    <cellStyle name="Normal 2 14 2 35 9" xfId="77"/>
    <cellStyle name="Normal 2 14 2 35 9 2" xfId="176"/>
    <cellStyle name="Normal 2 14 2 36 10" xfId="78"/>
    <cellStyle name="Normal 2 14 2 36 11" xfId="79"/>
    <cellStyle name="Normal 2 14 2 36 12" xfId="80"/>
    <cellStyle name="Normal 2 14 2 36 13" xfId="81"/>
    <cellStyle name="Normal 2 14 2 36 14" xfId="82"/>
    <cellStyle name="Normal 2 14 2 36 15" xfId="83"/>
    <cellStyle name="Normal 2 14 2 36 9" xfId="84"/>
    <cellStyle name="Normal 2 14 2 36 9 2" xfId="177"/>
    <cellStyle name="Normal 2 14 2 37 10" xfId="85"/>
    <cellStyle name="Normal 2 14 2 37 11" xfId="86"/>
    <cellStyle name="Normal 2 14 2 37 12" xfId="87"/>
    <cellStyle name="Normal 2 14 2 37 13" xfId="88"/>
    <cellStyle name="Normal 2 14 2 37 14" xfId="89"/>
    <cellStyle name="Normal 2 14 2 37 15" xfId="90"/>
    <cellStyle name="Normal 2 14 2 37 9" xfId="91"/>
    <cellStyle name="Normal 2 14 2 37 9 2" xfId="178"/>
    <cellStyle name="Normal 2 14 2 4 10" xfId="92"/>
    <cellStyle name="Normal 2 14 2 4 11" xfId="93"/>
    <cellStyle name="Normal 2 14 2 4 12" xfId="94"/>
    <cellStyle name="Normal 2 14 2 4 13" xfId="95"/>
    <cellStyle name="Normal 2 14 2 4 14" xfId="96"/>
    <cellStyle name="Normal 2 14 2 4 15" xfId="97"/>
    <cellStyle name="Normal 2 14 2 4 9" xfId="98"/>
    <cellStyle name="Normal 2 14 2 4 9 2" xfId="179"/>
    <cellStyle name="Normal 2 14 2 5 10" xfId="99"/>
    <cellStyle name="Normal 2 14 2 5 11" xfId="100"/>
    <cellStyle name="Normal 2 14 2 5 12" xfId="101"/>
    <cellStyle name="Normal 2 14 2 5 13" xfId="102"/>
    <cellStyle name="Normal 2 14 2 5 14" xfId="103"/>
    <cellStyle name="Normal 2 14 2 5 15" xfId="104"/>
    <cellStyle name="Normal 2 14 2 5 9" xfId="105"/>
    <cellStyle name="Normal 2 14 2 5 9 2" xfId="180"/>
    <cellStyle name="Normal 2 14 3 12 10" xfId="106"/>
    <cellStyle name="Normal 2 14 3 12 11" xfId="107"/>
    <cellStyle name="Normal 2 14 3 12 12" xfId="108"/>
    <cellStyle name="Normal 2 14 3 12 13" xfId="109"/>
    <cellStyle name="Normal 2 14 3 12 14" xfId="110"/>
    <cellStyle name="Normal 2 14 3 12 7" xfId="111"/>
    <cellStyle name="Normal 2 14 3 12 7 2" xfId="181"/>
    <cellStyle name="Normal 2 14 3 12 8" xfId="112"/>
    <cellStyle name="Normal 2 14 3 12 9" xfId="113"/>
    <cellStyle name="Normal 2 14 3 13 14" xfId="114"/>
    <cellStyle name="Normal 2 14 3 13 14 2" xfId="182"/>
    <cellStyle name="Normal 2 14 3 13 15" xfId="115"/>
    <cellStyle name="Normal 2 14 3 14 13" xfId="116"/>
    <cellStyle name="Normal 2 14 3 14 13 2" xfId="183"/>
    <cellStyle name="Normal 2 14 3 14 14" xfId="117"/>
    <cellStyle name="Normal 2 14 3 14 15" xfId="118"/>
    <cellStyle name="Normal 2 14 3 15 14" xfId="119"/>
    <cellStyle name="Normal 2 14 3 15 14 2" xfId="184"/>
    <cellStyle name="Normal 2 14 3 15 15" xfId="120"/>
    <cellStyle name="Normal 2 14 3 16 14" xfId="121"/>
    <cellStyle name="Normal 2 14 3 16 14 2" xfId="185"/>
    <cellStyle name="Normal 2 14 3 16 15" xfId="122"/>
    <cellStyle name="Normal 2 14 3 17 14" xfId="123"/>
    <cellStyle name="Normal 2 14 3 17 14 2" xfId="186"/>
    <cellStyle name="Normal 2 14 3 17 15" xfId="124"/>
    <cellStyle name="Normal 2 14 3 2 30" xfId="125"/>
    <cellStyle name="Normal 2 14 3 2 30 2" xfId="187"/>
    <cellStyle name="Normal 2 14 3 2 31" xfId="126"/>
    <cellStyle name="Normal 2 14 3 3 10" xfId="127"/>
    <cellStyle name="Normal 2 14 3 3 11" xfId="128"/>
    <cellStyle name="Normal 2 14 3 3 12" xfId="129"/>
    <cellStyle name="Normal 2 14 3 3 13" xfId="130"/>
    <cellStyle name="Normal 2 14 3 3 14" xfId="131"/>
    <cellStyle name="Normal 2 14 3 3 8" xfId="132"/>
    <cellStyle name="Normal 2 14 3 3 8 2" xfId="188"/>
    <cellStyle name="Normal 2 14 3 3 9" xfId="133"/>
    <cellStyle name="Normal 2 2" xfId="21"/>
    <cellStyle name="Normal 2 2 10" xfId="134"/>
    <cellStyle name="Normal 2 2 11" xfId="135"/>
    <cellStyle name="Normal 2 2 12" xfId="136"/>
    <cellStyle name="Normal 2 2 13" xfId="137"/>
    <cellStyle name="Normal 2 2 14" xfId="138"/>
    <cellStyle name="Normal 2 2 8" xfId="139"/>
    <cellStyle name="Normal 2 2 8 2" xfId="189"/>
    <cellStyle name="Normal 2 2 9" xfId="140"/>
    <cellStyle name="Normal 2 3" xfId="25"/>
    <cellStyle name="Normal 2 83" xfId="141"/>
    <cellStyle name="Normal 2 84" xfId="142"/>
    <cellStyle name="Normal 2 85" xfId="143"/>
    <cellStyle name="Normal 2 86" xfId="144"/>
    <cellStyle name="Normal 2 87" xfId="145"/>
    <cellStyle name="Normal 3" xfId="22"/>
    <cellStyle name="Normal 3 2" xfId="148"/>
    <cellStyle name="Normal 4" xfId="23"/>
    <cellStyle name="Normal 4 2" xfId="146"/>
    <cellStyle name="Percent" xfId="1"/>
    <cellStyle name="Percent 2" xfId="24"/>
    <cellStyle name="Percent_03-03 (абс)" xfId="147"/>
    <cellStyle name="Обычный" xfId="0" builtinId="0"/>
    <cellStyle name="Обычный 2 2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topLeftCell="C1" zoomScale="80" zoomScaleSheetLayoutView="80" workbookViewId="0">
      <selection activeCell="P20" sqref="P20"/>
    </sheetView>
  </sheetViews>
  <sheetFormatPr defaultColWidth="9" defaultRowHeight="11.4"/>
  <cols>
    <col min="1" max="1" width="5" style="5" hidden="1" customWidth="1"/>
    <col min="2" max="2" width="27.88671875" style="2" customWidth="1"/>
    <col min="3" max="3" width="11.88671875" style="3" customWidth="1"/>
    <col min="4" max="4" width="11.109375" style="3" customWidth="1"/>
    <col min="5" max="5" width="9" style="31" customWidth="1"/>
    <col min="6" max="6" width="10.88671875" style="31" customWidth="1"/>
    <col min="7" max="7" width="10.109375" style="31" customWidth="1"/>
    <col min="8" max="8" width="7.88671875" style="3" customWidth="1"/>
    <col min="9" max="9" width="7.6640625" style="3" customWidth="1"/>
    <col min="10" max="10" width="7.88671875" style="3" customWidth="1"/>
    <col min="11" max="11" width="8.44140625" style="3" customWidth="1"/>
    <col min="12" max="12" width="7.88671875" style="3" customWidth="1"/>
    <col min="13" max="13" width="8" style="3" customWidth="1"/>
    <col min="14" max="14" width="9.6640625" style="3" customWidth="1"/>
    <col min="15" max="16384" width="9" style="3"/>
  </cols>
  <sheetData>
    <row r="1" spans="1:14" s="9" customFormat="1" ht="13.2">
      <c r="A1" s="13"/>
      <c r="B1" s="54" t="s">
        <v>29</v>
      </c>
      <c r="C1" s="52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</row>
    <row r="2" spans="1:14" ht="12">
      <c r="A2" s="1"/>
      <c r="B2" s="42" t="s">
        <v>16</v>
      </c>
      <c r="C2" s="42"/>
      <c r="D2" s="42"/>
      <c r="E2" s="42"/>
      <c r="F2" s="42"/>
      <c r="G2" s="42"/>
      <c r="H2" s="43" t="s">
        <v>14</v>
      </c>
      <c r="I2" s="43"/>
      <c r="J2" s="43"/>
      <c r="K2" s="43"/>
      <c r="L2" s="43"/>
      <c r="M2" s="43"/>
      <c r="N2" s="43"/>
    </row>
    <row r="3" spans="1:14" s="2" customFormat="1" ht="21" customHeight="1">
      <c r="A3" s="1"/>
      <c r="E3" s="32"/>
      <c r="F3" s="32"/>
      <c r="G3" s="32"/>
      <c r="N3" s="55" t="s">
        <v>30</v>
      </c>
    </row>
    <row r="4" spans="1:14" s="4" customFormat="1" ht="12" customHeight="1">
      <c r="A4" s="10"/>
      <c r="B4" s="45"/>
      <c r="C4" s="47" t="s">
        <v>13</v>
      </c>
      <c r="D4" s="48"/>
      <c r="E4" s="48"/>
      <c r="F4" s="48"/>
      <c r="G4" s="48"/>
      <c r="H4" s="49" t="s">
        <v>12</v>
      </c>
      <c r="I4" s="49"/>
      <c r="J4" s="49"/>
      <c r="K4" s="49"/>
      <c r="L4" s="49"/>
      <c r="M4" s="50"/>
      <c r="N4" s="46" t="s">
        <v>19</v>
      </c>
    </row>
    <row r="5" spans="1:14" s="4" customFormat="1" ht="12" customHeight="1">
      <c r="A5" s="10"/>
      <c r="B5" s="45"/>
      <c r="C5" s="44" t="s">
        <v>0</v>
      </c>
      <c r="D5" s="44"/>
      <c r="E5" s="44"/>
      <c r="F5" s="44"/>
      <c r="G5" s="44"/>
      <c r="H5" s="44"/>
      <c r="I5" s="44"/>
      <c r="J5" s="44"/>
      <c r="K5" s="44" t="s">
        <v>1</v>
      </c>
      <c r="L5" s="44"/>
      <c r="M5" s="44"/>
      <c r="N5" s="46"/>
    </row>
    <row r="6" spans="1:14" s="4" customFormat="1" ht="12" customHeight="1">
      <c r="A6" s="10"/>
      <c r="B6" s="45"/>
      <c r="C6" s="44" t="s">
        <v>15</v>
      </c>
      <c r="D6" s="44" t="s">
        <v>2</v>
      </c>
      <c r="E6" s="51" t="s">
        <v>8</v>
      </c>
      <c r="F6" s="51"/>
      <c r="G6" s="51"/>
      <c r="H6" s="44" t="s">
        <v>21</v>
      </c>
      <c r="I6" s="44" t="s">
        <v>3</v>
      </c>
      <c r="J6" s="44" t="s">
        <v>10</v>
      </c>
      <c r="K6" s="44" t="s">
        <v>22</v>
      </c>
      <c r="L6" s="44" t="s">
        <v>11</v>
      </c>
      <c r="M6" s="44" t="s">
        <v>10</v>
      </c>
      <c r="N6" s="46"/>
    </row>
    <row r="7" spans="1:14" s="4" customFormat="1" ht="12" customHeight="1">
      <c r="A7" s="10"/>
      <c r="B7" s="45"/>
      <c r="C7" s="44"/>
      <c r="D7" s="44"/>
      <c r="E7" s="33" t="s">
        <v>4</v>
      </c>
      <c r="F7" s="33" t="s">
        <v>9</v>
      </c>
      <c r="G7" s="33" t="s">
        <v>5</v>
      </c>
      <c r="H7" s="44"/>
      <c r="I7" s="44"/>
      <c r="J7" s="44"/>
      <c r="K7" s="44"/>
      <c r="L7" s="44"/>
      <c r="M7" s="44"/>
      <c r="N7" s="46"/>
    </row>
    <row r="8" spans="1:14" s="4" customFormat="1" ht="20.25" hidden="1" customHeight="1">
      <c r="A8" s="10"/>
      <c r="B8" s="19"/>
      <c r="C8" s="22">
        <v>1</v>
      </c>
      <c r="D8" s="22">
        <v>2</v>
      </c>
      <c r="E8" s="34">
        <v>3</v>
      </c>
      <c r="F8" s="35">
        <v>4</v>
      </c>
      <c r="G8" s="34">
        <v>5</v>
      </c>
      <c r="H8" s="20">
        <v>6</v>
      </c>
      <c r="I8" s="20">
        <v>7</v>
      </c>
      <c r="J8" s="20">
        <v>8</v>
      </c>
      <c r="K8" s="20">
        <v>9</v>
      </c>
      <c r="L8" s="21">
        <v>10</v>
      </c>
      <c r="M8" s="20">
        <v>11</v>
      </c>
      <c r="N8" s="21">
        <v>12</v>
      </c>
    </row>
    <row r="9" spans="1:14" ht="12.6" hidden="1">
      <c r="A9" s="10"/>
      <c r="B9" s="19"/>
      <c r="C9" s="22">
        <v>1</v>
      </c>
      <c r="D9" s="22">
        <v>2</v>
      </c>
      <c r="E9" s="34">
        <v>3</v>
      </c>
      <c r="F9" s="35">
        <v>4</v>
      </c>
      <c r="G9" s="34">
        <v>5</v>
      </c>
      <c r="H9" s="20">
        <v>6</v>
      </c>
      <c r="I9" s="20">
        <v>7</v>
      </c>
      <c r="J9" s="20">
        <v>8</v>
      </c>
      <c r="K9" s="20">
        <v>9</v>
      </c>
      <c r="L9" s="21">
        <v>10</v>
      </c>
      <c r="M9" s="20">
        <v>11</v>
      </c>
      <c r="N9" s="21">
        <v>12</v>
      </c>
    </row>
    <row r="10" spans="1:14">
      <c r="A10" s="10"/>
      <c r="B10" s="23" t="s">
        <v>24</v>
      </c>
      <c r="C10" s="16"/>
      <c r="D10" s="16"/>
      <c r="E10" s="36"/>
      <c r="F10" s="36"/>
      <c r="G10" s="36"/>
      <c r="H10" s="16"/>
      <c r="I10" s="16"/>
      <c r="J10" s="16"/>
      <c r="K10" s="16"/>
      <c r="L10" s="16"/>
      <c r="M10" s="16"/>
      <c r="N10" s="17"/>
    </row>
    <row r="11" spans="1:14" ht="12" customHeight="1">
      <c r="A11" s="11"/>
      <c r="B11" s="18" t="s">
        <v>23</v>
      </c>
      <c r="C11" s="14" t="s">
        <v>20</v>
      </c>
      <c r="D11" s="14" t="s">
        <v>20</v>
      </c>
      <c r="E11" s="37" t="s">
        <v>20</v>
      </c>
      <c r="F11" s="37" t="s">
        <v>20</v>
      </c>
      <c r="G11" s="37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  <c r="M11" s="14" t="s">
        <v>20</v>
      </c>
      <c r="N11" s="15" t="s">
        <v>20</v>
      </c>
    </row>
    <row r="12" spans="1:14" ht="11.25" customHeight="1">
      <c r="A12" s="5">
        <v>1</v>
      </c>
      <c r="B12" s="7">
        <v>2002</v>
      </c>
      <c r="C12" s="14">
        <v>2</v>
      </c>
      <c r="D12" s="38" t="s">
        <v>27</v>
      </c>
      <c r="E12" s="56" t="s">
        <v>31</v>
      </c>
      <c r="F12" s="56" t="s">
        <v>31</v>
      </c>
      <c r="G12" s="56" t="s">
        <v>31</v>
      </c>
      <c r="H12" s="14">
        <v>30</v>
      </c>
      <c r="I12" s="14">
        <v>283</v>
      </c>
      <c r="J12" s="14">
        <v>118</v>
      </c>
      <c r="K12" s="14">
        <v>178</v>
      </c>
      <c r="L12" s="14">
        <v>160</v>
      </c>
      <c r="M12" s="14">
        <v>77</v>
      </c>
      <c r="N12" s="15">
        <v>9</v>
      </c>
    </row>
    <row r="13" spans="1:14" ht="11.25" customHeight="1">
      <c r="A13" s="5">
        <v>2</v>
      </c>
      <c r="B13" s="7">
        <v>2010</v>
      </c>
      <c r="C13" s="14">
        <v>5</v>
      </c>
      <c r="D13" s="14">
        <v>200</v>
      </c>
      <c r="E13" s="37">
        <v>9</v>
      </c>
      <c r="F13" s="37">
        <v>188</v>
      </c>
      <c r="G13" s="37">
        <v>3</v>
      </c>
      <c r="H13" s="14">
        <v>45</v>
      </c>
      <c r="I13" s="14">
        <v>317</v>
      </c>
      <c r="J13" s="14">
        <v>44</v>
      </c>
      <c r="K13" s="14">
        <v>185</v>
      </c>
      <c r="L13" s="14">
        <v>138</v>
      </c>
      <c r="M13" s="14">
        <v>58</v>
      </c>
      <c r="N13" s="15">
        <v>8</v>
      </c>
    </row>
    <row r="14" spans="1:14" ht="11.25" customHeight="1">
      <c r="A14" s="12"/>
      <c r="B14" s="8" t="s">
        <v>6</v>
      </c>
      <c r="C14" s="24"/>
      <c r="D14" s="24"/>
      <c r="E14" s="26"/>
      <c r="F14" s="26"/>
      <c r="G14" s="26"/>
      <c r="H14" s="24"/>
      <c r="I14" s="24"/>
      <c r="J14" s="24"/>
      <c r="K14" s="24"/>
      <c r="L14" s="24"/>
      <c r="M14" s="24"/>
      <c r="N14" s="25"/>
    </row>
    <row r="15" spans="1:14" s="29" customFormat="1" ht="11.4" customHeight="1">
      <c r="A15" s="27">
        <v>3</v>
      </c>
      <c r="B15" s="28">
        <v>2002</v>
      </c>
      <c r="C15" s="24">
        <f>2449/952.321</f>
        <v>2.5716118829680328</v>
      </c>
      <c r="D15" s="26">
        <f>122734/952.321</f>
        <v>128.87881292127338</v>
      </c>
      <c r="E15" s="56" t="s">
        <v>31</v>
      </c>
      <c r="F15" s="56" t="s">
        <v>31</v>
      </c>
      <c r="G15" s="56" t="s">
        <v>31</v>
      </c>
      <c r="H15" s="24">
        <f>28048/952.321</f>
        <v>29.452254019390519</v>
      </c>
      <c r="I15" s="24">
        <f>243426/952.321</f>
        <v>255.61339086295482</v>
      </c>
      <c r="J15" s="30">
        <f>139261/952.321</f>
        <v>146.23325538342638</v>
      </c>
      <c r="K15" s="24">
        <f>179821/952.321</f>
        <v>188.82393646680057</v>
      </c>
      <c r="L15" s="24">
        <f>164664/952.321</f>
        <v>172.9080845639233</v>
      </c>
      <c r="M15" s="30">
        <f>66245/952.321</f>
        <v>69.561628904539532</v>
      </c>
      <c r="N15" s="25">
        <f>5673/952.321</f>
        <v>5.957024994723418</v>
      </c>
    </row>
    <row r="16" spans="1:14" ht="11.4" customHeight="1">
      <c r="A16" s="5">
        <v>4</v>
      </c>
      <c r="B16" s="7">
        <v>2010</v>
      </c>
      <c r="C16" s="14">
        <v>5</v>
      </c>
      <c r="D16" s="14">
        <v>169</v>
      </c>
      <c r="E16" s="37">
        <v>7</v>
      </c>
      <c r="F16" s="37">
        <v>159</v>
      </c>
      <c r="G16" s="37">
        <v>3</v>
      </c>
      <c r="H16" s="14">
        <v>43</v>
      </c>
      <c r="I16" s="14">
        <v>302</v>
      </c>
      <c r="J16" s="14">
        <v>55</v>
      </c>
      <c r="K16" s="14">
        <v>207</v>
      </c>
      <c r="L16" s="14">
        <v>159</v>
      </c>
      <c r="M16" s="14">
        <v>53</v>
      </c>
      <c r="N16" s="15">
        <v>7</v>
      </c>
    </row>
    <row r="17" spans="1:14" ht="11.4" customHeight="1">
      <c r="A17" s="12"/>
      <c r="B17" s="8" t="s">
        <v>7</v>
      </c>
      <c r="C17" s="14"/>
      <c r="D17" s="14"/>
      <c r="E17" s="37"/>
      <c r="F17" s="37"/>
      <c r="G17" s="37"/>
      <c r="H17" s="14"/>
      <c r="I17" s="14"/>
      <c r="J17" s="14"/>
      <c r="K17" s="14"/>
      <c r="L17" s="14"/>
      <c r="M17" s="14"/>
      <c r="N17" s="15"/>
    </row>
    <row r="18" spans="1:14" s="29" customFormat="1" ht="11.4" customHeight="1">
      <c r="A18" s="27">
        <v>5</v>
      </c>
      <c r="B18" s="28">
        <v>2002</v>
      </c>
      <c r="C18" s="24">
        <f>2566/1125.651</f>
        <v>2.2795697778441095</v>
      </c>
      <c r="D18" s="24">
        <f>173370/1125.651</f>
        <v>154.01754184911664</v>
      </c>
      <c r="E18" s="56" t="s">
        <v>31</v>
      </c>
      <c r="F18" s="56" t="s">
        <v>31</v>
      </c>
      <c r="G18" s="56" t="s">
        <v>31</v>
      </c>
      <c r="H18" s="24">
        <f>33971/1125.651</f>
        <v>30.178980874178585</v>
      </c>
      <c r="I18" s="24">
        <f>344680/1125.651</f>
        <v>306.2050315772828</v>
      </c>
      <c r="J18" s="24">
        <f>106374/1125.651</f>
        <v>94.499982676691076</v>
      </c>
      <c r="K18" s="24">
        <f>190723/1125.651</f>
        <v>169.43351003108421</v>
      </c>
      <c r="L18" s="24">
        <f>167155/1125.651</f>
        <v>148.49629236770542</v>
      </c>
      <c r="M18" s="24">
        <f>93984/1125.651</f>
        <v>83.493018706508494</v>
      </c>
      <c r="N18" s="25">
        <f>12828/1125.565</f>
        <v>11.396942868692612</v>
      </c>
    </row>
    <row r="19" spans="1:14" ht="11.4" customHeight="1">
      <c r="A19" s="5">
        <v>6</v>
      </c>
      <c r="B19" s="7">
        <v>2010</v>
      </c>
      <c r="C19" s="14">
        <v>6</v>
      </c>
      <c r="D19" s="14">
        <v>226</v>
      </c>
      <c r="E19" s="37">
        <v>10</v>
      </c>
      <c r="F19" s="37">
        <v>212</v>
      </c>
      <c r="G19" s="37">
        <v>4</v>
      </c>
      <c r="H19" s="14">
        <v>46</v>
      </c>
      <c r="I19" s="14">
        <v>330</v>
      </c>
      <c r="J19" s="14">
        <v>34</v>
      </c>
      <c r="K19" s="14">
        <v>167</v>
      </c>
      <c r="L19" s="14">
        <v>120</v>
      </c>
      <c r="M19" s="14">
        <v>63</v>
      </c>
      <c r="N19" s="15">
        <v>8</v>
      </c>
    </row>
    <row r="20" spans="1:14" ht="11.4" customHeight="1">
      <c r="A20" s="11"/>
      <c r="B20" s="6" t="s">
        <v>17</v>
      </c>
      <c r="C20" s="14"/>
      <c r="D20" s="14"/>
      <c r="E20" s="37"/>
      <c r="F20" s="37"/>
      <c r="G20" s="37"/>
      <c r="H20" s="14"/>
      <c r="I20" s="14"/>
      <c r="J20" s="14"/>
      <c r="K20" s="14"/>
      <c r="L20" s="14"/>
      <c r="M20" s="14"/>
      <c r="N20" s="15"/>
    </row>
    <row r="21" spans="1:14" s="29" customFormat="1" ht="11.4" customHeight="1">
      <c r="A21" s="27">
        <v>7</v>
      </c>
      <c r="B21" s="28">
        <v>2002</v>
      </c>
      <c r="C21" s="24">
        <f>4845/1669.538</f>
        <v>2.9020004336529026</v>
      </c>
      <c r="D21" s="24">
        <f>270101/1669.538</f>
        <v>161.78188217339169</v>
      </c>
      <c r="E21" s="56" t="s">
        <v>31</v>
      </c>
      <c r="F21" s="56" t="s">
        <v>31</v>
      </c>
      <c r="G21" s="56" t="s">
        <v>31</v>
      </c>
      <c r="H21" s="24">
        <f>57173/1669.538</f>
        <v>34.244803053299776</v>
      </c>
      <c r="I21" s="24">
        <f>507654/1669.538</f>
        <v>304.0685507008526</v>
      </c>
      <c r="J21" s="24">
        <f>176780/1669.538</f>
        <v>105.88558032222087</v>
      </c>
      <c r="K21" s="24">
        <f>306258/1669.538</f>
        <v>183.43877168414255</v>
      </c>
      <c r="L21" s="24">
        <f>235929/1669.538</f>
        <v>141.31394433669675</v>
      </c>
      <c r="M21" s="24">
        <f>100623/1669.538</f>
        <v>60.269966901022919</v>
      </c>
      <c r="N21" s="25">
        <f>10175/1669.538</f>
        <v>6.0945003947199767</v>
      </c>
    </row>
    <row r="22" spans="1:14" ht="11.4" customHeight="1">
      <c r="A22" s="5">
        <v>8</v>
      </c>
      <c r="B22" s="7">
        <v>2010</v>
      </c>
      <c r="C22" s="14">
        <v>6</v>
      </c>
      <c r="D22" s="14">
        <v>225</v>
      </c>
      <c r="E22" s="37">
        <v>10</v>
      </c>
      <c r="F22" s="37">
        <v>211</v>
      </c>
      <c r="G22" s="37">
        <v>4</v>
      </c>
      <c r="H22" s="14">
        <v>50</v>
      </c>
      <c r="I22" s="14">
        <v>334</v>
      </c>
      <c r="J22" s="14">
        <v>39</v>
      </c>
      <c r="K22" s="14">
        <v>180</v>
      </c>
      <c r="L22" s="14">
        <v>114</v>
      </c>
      <c r="M22" s="14">
        <v>47</v>
      </c>
      <c r="N22" s="15">
        <v>5</v>
      </c>
    </row>
    <row r="23" spans="1:14" ht="11.4" customHeight="1">
      <c r="A23" s="12"/>
      <c r="B23" s="8" t="s">
        <v>6</v>
      </c>
      <c r="C23" s="14"/>
      <c r="D23" s="14"/>
      <c r="E23" s="37"/>
      <c r="F23" s="37"/>
      <c r="G23" s="37"/>
      <c r="H23" s="14"/>
      <c r="I23" s="14"/>
      <c r="J23" s="14"/>
      <c r="K23" s="14"/>
      <c r="L23" s="14"/>
      <c r="M23" s="14"/>
      <c r="N23" s="15"/>
    </row>
    <row r="24" spans="1:14" s="29" customFormat="1" ht="11.4" customHeight="1">
      <c r="A24" s="27">
        <v>9</v>
      </c>
      <c r="B24" s="28">
        <v>2002</v>
      </c>
      <c r="C24" s="24">
        <f>2362/755.5</f>
        <v>3.1264063534083388</v>
      </c>
      <c r="D24" s="24">
        <f>111741/755.5</f>
        <v>147.90337524818003</v>
      </c>
      <c r="E24" s="56" t="s">
        <v>31</v>
      </c>
      <c r="F24" s="56" t="s">
        <v>31</v>
      </c>
      <c r="G24" s="56" t="s">
        <v>31</v>
      </c>
      <c r="H24" s="24">
        <f>25928/755.5</f>
        <v>34.31899404367968</v>
      </c>
      <c r="I24" s="24">
        <f>212961/755.5</f>
        <v>281.88087359364658</v>
      </c>
      <c r="J24" s="30">
        <f>97133/755.5</f>
        <v>128.56783587028457</v>
      </c>
      <c r="K24" s="24">
        <f>147773/755.5</f>
        <v>195.59629384513568</v>
      </c>
      <c r="L24" s="24">
        <f>116007/755.5</f>
        <v>153.54996690933157</v>
      </c>
      <c r="M24" s="24">
        <f>38794/755.5</f>
        <v>51.348775645268034</v>
      </c>
      <c r="N24" s="25">
        <f>2798/755.5</f>
        <v>3.7035076108537393</v>
      </c>
    </row>
    <row r="25" spans="1:14" ht="11.4" customHeight="1">
      <c r="A25" s="5">
        <v>10</v>
      </c>
      <c r="B25" s="7">
        <v>2010</v>
      </c>
      <c r="C25" s="14">
        <v>5</v>
      </c>
      <c r="D25" s="14">
        <v>192</v>
      </c>
      <c r="E25" s="37">
        <v>8</v>
      </c>
      <c r="F25" s="37">
        <v>181</v>
      </c>
      <c r="G25" s="37">
        <v>3</v>
      </c>
      <c r="H25" s="14">
        <v>50</v>
      </c>
      <c r="I25" s="14">
        <v>326</v>
      </c>
      <c r="J25" s="14">
        <v>49</v>
      </c>
      <c r="K25" s="14">
        <v>202</v>
      </c>
      <c r="L25" s="14">
        <v>131</v>
      </c>
      <c r="M25" s="14">
        <v>40</v>
      </c>
      <c r="N25" s="15">
        <v>5</v>
      </c>
    </row>
    <row r="26" spans="1:14" ht="11.4" customHeight="1">
      <c r="A26" s="12"/>
      <c r="B26" s="8" t="s">
        <v>7</v>
      </c>
      <c r="C26" s="14"/>
      <c r="D26" s="14"/>
      <c r="E26" s="37"/>
      <c r="F26" s="37"/>
      <c r="G26" s="37"/>
      <c r="H26" s="14"/>
      <c r="I26" s="14"/>
      <c r="J26" s="14"/>
      <c r="K26" s="14"/>
      <c r="L26" s="14"/>
      <c r="M26" s="14"/>
      <c r="N26" s="15"/>
    </row>
    <row r="27" spans="1:14" s="29" customFormat="1" ht="11.4" customHeight="1">
      <c r="A27" s="27">
        <v>11</v>
      </c>
      <c r="B27" s="28">
        <v>2002</v>
      </c>
      <c r="C27" s="24">
        <f>2483/914.05</f>
        <v>2.7164815929106725</v>
      </c>
      <c r="D27" s="24">
        <f>158360/914.05</f>
        <v>173.25091625184618</v>
      </c>
      <c r="E27" s="56" t="s">
        <v>31</v>
      </c>
      <c r="F27" s="56" t="s">
        <v>31</v>
      </c>
      <c r="G27" s="56" t="s">
        <v>31</v>
      </c>
      <c r="H27" s="24">
        <f>31245/914.05</f>
        <v>34.183031562824794</v>
      </c>
      <c r="I27" s="24">
        <f>294693/914.05</f>
        <v>322.40358842514087</v>
      </c>
      <c r="J27" s="24">
        <f>79647/914.05</f>
        <v>87.136371095673113</v>
      </c>
      <c r="K27" s="24">
        <f>158485/914.05</f>
        <v>173.38767025873858</v>
      </c>
      <c r="L27" s="24">
        <f>119922/914.05</f>
        <v>131.19851211640503</v>
      </c>
      <c r="M27" s="24">
        <f>61829/914.05</f>
        <v>67.642907937202565</v>
      </c>
      <c r="N27" s="25">
        <f>7377/914.05</f>
        <v>8.0706744707619933</v>
      </c>
    </row>
    <row r="28" spans="1:14" ht="11.4" customHeight="1">
      <c r="A28" s="5">
        <v>12</v>
      </c>
      <c r="B28" s="7">
        <v>2010</v>
      </c>
      <c r="C28" s="14">
        <v>7</v>
      </c>
      <c r="D28" s="14">
        <v>251</v>
      </c>
      <c r="E28" s="37">
        <v>11</v>
      </c>
      <c r="F28" s="37">
        <v>236</v>
      </c>
      <c r="G28" s="37">
        <v>4</v>
      </c>
      <c r="H28" s="14">
        <v>50</v>
      </c>
      <c r="I28" s="14">
        <v>341</v>
      </c>
      <c r="J28" s="14">
        <v>31</v>
      </c>
      <c r="K28" s="14">
        <v>162</v>
      </c>
      <c r="L28" s="14">
        <v>101</v>
      </c>
      <c r="M28" s="14">
        <v>52</v>
      </c>
      <c r="N28" s="15">
        <v>5</v>
      </c>
    </row>
    <row r="29" spans="1:14" ht="11.4" customHeight="1">
      <c r="A29" s="11"/>
      <c r="B29" s="6" t="s">
        <v>18</v>
      </c>
      <c r="C29" s="14"/>
      <c r="D29" s="14"/>
      <c r="E29" s="37"/>
      <c r="F29" s="37"/>
      <c r="G29" s="37"/>
      <c r="H29" s="14"/>
      <c r="I29" s="14"/>
      <c r="J29" s="14"/>
      <c r="K29" s="14"/>
      <c r="L29" s="14"/>
      <c r="M29" s="14"/>
      <c r="N29" s="15"/>
    </row>
    <row r="30" spans="1:14" s="29" customFormat="1" ht="11.4" customHeight="1">
      <c r="A30" s="27">
        <v>13</v>
      </c>
      <c r="B30" s="28">
        <v>2002</v>
      </c>
      <c r="C30" s="30" t="s">
        <v>26</v>
      </c>
      <c r="D30" s="24">
        <f>26003/408.44</f>
        <v>63.664185682107529</v>
      </c>
      <c r="E30" s="56" t="s">
        <v>31</v>
      </c>
      <c r="F30" s="56" t="s">
        <v>31</v>
      </c>
      <c r="G30" s="56" t="s">
        <v>31</v>
      </c>
      <c r="H30" s="24">
        <f>4846/408.44</f>
        <v>11.86465576339242</v>
      </c>
      <c r="I30" s="24">
        <f>80452/408.44</f>
        <v>196.97385172852805</v>
      </c>
      <c r="J30" s="24">
        <f>68855/408.44</f>
        <v>168.58045245323672</v>
      </c>
      <c r="K30" s="24">
        <f>64286/408.44</f>
        <v>157.39398687689746</v>
      </c>
      <c r="L30" s="30">
        <f>95890/408.44</f>
        <v>234.77132504162179</v>
      </c>
      <c r="M30" s="24">
        <f>59606/408.44</f>
        <v>145.93575555773185</v>
      </c>
      <c r="N30" s="25">
        <f>8326/408.44</f>
        <v>20.384879052002741</v>
      </c>
    </row>
    <row r="31" spans="1:14" ht="11.4" customHeight="1">
      <c r="A31" s="5">
        <v>14</v>
      </c>
      <c r="B31" s="7">
        <v>2010</v>
      </c>
      <c r="C31" s="14">
        <v>3</v>
      </c>
      <c r="D31" s="14">
        <v>102</v>
      </c>
      <c r="E31" s="37">
        <v>5</v>
      </c>
      <c r="F31" s="37">
        <v>95</v>
      </c>
      <c r="G31" s="37">
        <v>2</v>
      </c>
      <c r="H31" s="14">
        <v>23</v>
      </c>
      <c r="I31" s="14">
        <v>249</v>
      </c>
      <c r="J31" s="14">
        <v>63</v>
      </c>
      <c r="K31" s="14">
        <v>208</v>
      </c>
      <c r="L31" s="14">
        <v>231</v>
      </c>
      <c r="M31" s="14">
        <v>103</v>
      </c>
      <c r="N31" s="15">
        <v>18</v>
      </c>
    </row>
    <row r="32" spans="1:14" ht="11.4" customHeight="1">
      <c r="A32" s="12"/>
      <c r="B32" s="8" t="s">
        <v>6</v>
      </c>
      <c r="C32" s="14"/>
      <c r="D32" s="14"/>
      <c r="E32" s="37"/>
      <c r="F32" s="37"/>
      <c r="G32" s="37"/>
      <c r="H32" s="14"/>
      <c r="I32" s="14"/>
      <c r="J32" s="14"/>
      <c r="K32" s="14"/>
      <c r="L32" s="14"/>
      <c r="M32" s="14"/>
      <c r="N32" s="15"/>
    </row>
    <row r="33" spans="1:14" s="29" customFormat="1" ht="11.4" customHeight="1">
      <c r="A33" s="27">
        <v>15</v>
      </c>
      <c r="B33" s="28">
        <v>2002</v>
      </c>
      <c r="C33" s="30" t="s">
        <v>26</v>
      </c>
      <c r="D33" s="30">
        <f>10993/196.83</f>
        <v>55.850226083422235</v>
      </c>
      <c r="E33" s="56" t="s">
        <v>31</v>
      </c>
      <c r="F33" s="56" t="s">
        <v>31</v>
      </c>
      <c r="G33" s="56" t="s">
        <v>31</v>
      </c>
      <c r="H33" s="24">
        <f>2120/196.83</f>
        <v>10.770715846161661</v>
      </c>
      <c r="I33" s="24">
        <f>30465/196.83</f>
        <v>154.7782350251486</v>
      </c>
      <c r="J33" s="24">
        <f>42128/196.83</f>
        <v>214.03241375806533</v>
      </c>
      <c r="K33" s="24">
        <f>32048/196.83</f>
        <v>162.82070822537213</v>
      </c>
      <c r="L33" s="24">
        <f>48657/196.83</f>
        <v>247.20317024843771</v>
      </c>
      <c r="M33" s="24">
        <f>27451/196.83</f>
        <v>139.46552862876592</v>
      </c>
      <c r="N33" s="25">
        <f>2875/196.83</f>
        <v>14.606513234771121</v>
      </c>
    </row>
    <row r="34" spans="1:14" ht="11.4" customHeight="1">
      <c r="A34" s="5">
        <v>16</v>
      </c>
      <c r="B34" s="7">
        <v>2010</v>
      </c>
      <c r="C34" s="14">
        <v>3</v>
      </c>
      <c r="D34" s="14">
        <v>82</v>
      </c>
      <c r="E34" s="37">
        <v>3</v>
      </c>
      <c r="F34" s="37">
        <v>78</v>
      </c>
      <c r="G34" s="37">
        <v>1</v>
      </c>
      <c r="H34" s="14">
        <v>21</v>
      </c>
      <c r="I34" s="14">
        <v>211</v>
      </c>
      <c r="J34" s="14">
        <v>78</v>
      </c>
      <c r="K34" s="14">
        <v>226</v>
      </c>
      <c r="L34" s="14">
        <v>263</v>
      </c>
      <c r="M34" s="14">
        <v>98</v>
      </c>
      <c r="N34" s="15">
        <v>18</v>
      </c>
    </row>
    <row r="35" spans="1:14" ht="11.4" customHeight="1">
      <c r="A35" s="12"/>
      <c r="B35" s="8" t="s">
        <v>7</v>
      </c>
      <c r="C35" s="14"/>
      <c r="D35" s="14"/>
      <c r="E35" s="37"/>
      <c r="F35" s="37"/>
      <c r="G35" s="37"/>
      <c r="H35" s="14"/>
      <c r="I35" s="14"/>
      <c r="J35" s="14"/>
      <c r="K35" s="14"/>
      <c r="L35" s="14"/>
      <c r="M35" s="14"/>
      <c r="N35" s="15"/>
    </row>
    <row r="36" spans="1:14" s="29" customFormat="1" ht="11.4" customHeight="1">
      <c r="A36" s="27">
        <v>17</v>
      </c>
      <c r="B36" s="28">
        <v>2002</v>
      </c>
      <c r="C36" s="30" t="s">
        <v>26</v>
      </c>
      <c r="D36" s="24">
        <f>15010/211.61</f>
        <v>70.93237559661641</v>
      </c>
      <c r="E36" s="56" t="s">
        <v>31</v>
      </c>
      <c r="F36" s="56" t="s">
        <v>31</v>
      </c>
      <c r="G36" s="56" t="s">
        <v>31</v>
      </c>
      <c r="H36" s="24">
        <f>2726/211.61</f>
        <v>12.882188932470109</v>
      </c>
      <c r="I36" s="24">
        <f>49987/211.61</f>
        <v>236.22229573271582</v>
      </c>
      <c r="J36" s="24">
        <f>26727/211.61</f>
        <v>126.30310476820566</v>
      </c>
      <c r="K36" s="24">
        <f>32238/211.61</f>
        <v>152.34629743395868</v>
      </c>
      <c r="L36" s="24">
        <f>47233/211.61</f>
        <v>223.20778791172438</v>
      </c>
      <c r="M36" s="24">
        <f>32155/211.61</f>
        <v>151.95406644298473</v>
      </c>
      <c r="N36" s="25">
        <f>5451/211.61</f>
        <v>25.75965219035017</v>
      </c>
    </row>
    <row r="37" spans="1:14" ht="11.4" customHeight="1">
      <c r="A37" s="5">
        <v>18</v>
      </c>
      <c r="B37" s="7">
        <v>2010</v>
      </c>
      <c r="C37" s="14">
        <v>4</v>
      </c>
      <c r="D37" s="14">
        <v>119</v>
      </c>
      <c r="E37" s="37">
        <v>6</v>
      </c>
      <c r="F37" s="37">
        <v>111</v>
      </c>
      <c r="G37" s="37">
        <v>2</v>
      </c>
      <c r="H37" s="14">
        <v>26</v>
      </c>
      <c r="I37" s="14">
        <v>285</v>
      </c>
      <c r="J37" s="14">
        <v>49</v>
      </c>
      <c r="K37" s="14">
        <v>191</v>
      </c>
      <c r="L37" s="14">
        <v>201</v>
      </c>
      <c r="M37" s="14">
        <v>108</v>
      </c>
      <c r="N37" s="15">
        <v>17</v>
      </c>
    </row>
    <row r="38" spans="1:14" ht="12.6" hidden="1">
      <c r="A38" s="10"/>
      <c r="B38" s="19"/>
      <c r="C38" s="22">
        <v>1</v>
      </c>
      <c r="D38" s="22">
        <v>2</v>
      </c>
      <c r="E38" s="34">
        <v>3</v>
      </c>
      <c r="F38" s="35">
        <v>4</v>
      </c>
      <c r="G38" s="34">
        <v>5</v>
      </c>
      <c r="H38" s="20">
        <v>6</v>
      </c>
      <c r="I38" s="20">
        <v>7</v>
      </c>
      <c r="J38" s="20">
        <v>8</v>
      </c>
      <c r="K38" s="20">
        <v>9</v>
      </c>
      <c r="L38" s="21">
        <v>10</v>
      </c>
      <c r="M38" s="20">
        <v>11</v>
      </c>
      <c r="N38" s="21">
        <v>12</v>
      </c>
    </row>
    <row r="39" spans="1:14">
      <c r="A39" s="10"/>
      <c r="B39" s="23" t="s">
        <v>25</v>
      </c>
      <c r="C39" s="16"/>
      <c r="D39" s="16"/>
      <c r="E39" s="36"/>
      <c r="F39" s="36"/>
      <c r="G39" s="36"/>
      <c r="H39" s="16"/>
      <c r="I39" s="16"/>
      <c r="J39" s="16"/>
      <c r="K39" s="16"/>
      <c r="L39" s="16"/>
      <c r="M39" s="16"/>
      <c r="N39" s="17"/>
    </row>
    <row r="40" spans="1:14" ht="11.4" customHeight="1">
      <c r="A40" s="11"/>
      <c r="B40" s="6" t="s">
        <v>18</v>
      </c>
      <c r="C40" s="14"/>
      <c r="D40" s="14"/>
      <c r="E40" s="37"/>
      <c r="F40" s="37"/>
      <c r="G40" s="37"/>
      <c r="H40" s="14"/>
      <c r="I40" s="14"/>
      <c r="J40" s="14"/>
      <c r="K40" s="14"/>
      <c r="L40" s="14"/>
      <c r="M40" s="14"/>
      <c r="N40" s="15"/>
    </row>
    <row r="41" spans="1:14" s="29" customFormat="1" ht="11.4" customHeight="1">
      <c r="A41" s="27">
        <v>13</v>
      </c>
      <c r="B41" s="28">
        <v>2002</v>
      </c>
      <c r="C41" s="30" t="s">
        <v>26</v>
      </c>
      <c r="D41" s="24">
        <f>9666/98.18</f>
        <v>98.451823181910768</v>
      </c>
      <c r="E41" s="56" t="s">
        <v>31</v>
      </c>
      <c r="F41" s="56" t="s">
        <v>31</v>
      </c>
      <c r="G41" s="56" t="s">
        <v>31</v>
      </c>
      <c r="H41" s="24">
        <f>1576/98.18</f>
        <v>16.052149113872478</v>
      </c>
      <c r="I41" s="24">
        <f>19758/98.18</f>
        <v>201.24261560399265</v>
      </c>
      <c r="J41" s="24">
        <f>14754/98.18</f>
        <v>150.27500509268688</v>
      </c>
      <c r="K41" s="24">
        <f>18198/98.18</f>
        <v>185.35343247097168</v>
      </c>
      <c r="L41" s="24">
        <f>20904/98.18</f>
        <v>212.91505398248114</v>
      </c>
      <c r="M41" s="24">
        <f>11483/98.18</f>
        <v>116.95864738235892</v>
      </c>
      <c r="N41" s="39">
        <f>1793/98.18</f>
        <v>18.26237522917091</v>
      </c>
    </row>
    <row r="42" spans="1:14" ht="11.4" customHeight="1">
      <c r="A42" s="5">
        <v>14</v>
      </c>
      <c r="B42" s="7">
        <v>2010</v>
      </c>
      <c r="C42" s="14">
        <v>5</v>
      </c>
      <c r="D42" s="14">
        <v>133</v>
      </c>
      <c r="E42" s="37">
        <v>9</v>
      </c>
      <c r="F42" s="37">
        <v>122</v>
      </c>
      <c r="G42" s="37">
        <v>2</v>
      </c>
      <c r="H42" s="14">
        <v>26</v>
      </c>
      <c r="I42" s="14">
        <v>242</v>
      </c>
      <c r="J42" s="14">
        <v>45</v>
      </c>
      <c r="K42" s="14">
        <v>236</v>
      </c>
      <c r="L42" s="14">
        <v>207</v>
      </c>
      <c r="M42" s="14">
        <v>89</v>
      </c>
      <c r="N42" s="40">
        <v>17</v>
      </c>
    </row>
    <row r="43" spans="1:14" ht="11.4" customHeight="1">
      <c r="A43" s="12"/>
      <c r="B43" s="8" t="s">
        <v>6</v>
      </c>
      <c r="C43" s="14"/>
      <c r="D43" s="14"/>
      <c r="E43" s="37"/>
      <c r="F43" s="37"/>
      <c r="G43" s="37"/>
      <c r="H43" s="14"/>
      <c r="I43" s="14"/>
      <c r="J43" s="14"/>
      <c r="K43" s="14"/>
      <c r="L43" s="14"/>
      <c r="M43" s="14"/>
      <c r="N43" s="15"/>
    </row>
    <row r="44" spans="1:14" s="29" customFormat="1" ht="11.4" customHeight="1">
      <c r="A44" s="27">
        <v>15</v>
      </c>
      <c r="B44" s="28">
        <v>2002</v>
      </c>
      <c r="C44" s="30" t="s">
        <v>26</v>
      </c>
      <c r="D44" s="24">
        <f>4043/46.21</f>
        <v>87.491884873404018</v>
      </c>
      <c r="E44" s="56" t="s">
        <v>31</v>
      </c>
      <c r="F44" s="56" t="s">
        <v>31</v>
      </c>
      <c r="G44" s="56" t="s">
        <v>31</v>
      </c>
      <c r="H44" s="24">
        <f>681/46.21</f>
        <v>14.737069898290413</v>
      </c>
      <c r="I44" s="24">
        <f>6754/46.21</f>
        <v>146.15884007790521</v>
      </c>
      <c r="J44" s="24">
        <f>9461/46.21</f>
        <v>204.73923393204933</v>
      </c>
      <c r="K44" s="24">
        <f>9260/46.21</f>
        <v>200.38952607660678</v>
      </c>
      <c r="L44" s="24">
        <f>10119/46.21</f>
        <v>218.97857606578663</v>
      </c>
      <c r="M44" s="24">
        <f>5152/46.21</f>
        <v>111.49101925990045</v>
      </c>
      <c r="N44" s="25">
        <f>712/46.21</f>
        <v>15.407920363557672</v>
      </c>
    </row>
    <row r="45" spans="1:14" ht="11.4" customHeight="1">
      <c r="A45" s="5">
        <v>16</v>
      </c>
      <c r="B45" s="7">
        <v>2010</v>
      </c>
      <c r="C45" s="14">
        <v>3</v>
      </c>
      <c r="D45" s="14">
        <v>105</v>
      </c>
      <c r="E45" s="37">
        <v>6</v>
      </c>
      <c r="F45" s="37">
        <v>97</v>
      </c>
      <c r="G45" s="37">
        <v>2</v>
      </c>
      <c r="H45" s="14">
        <v>24</v>
      </c>
      <c r="I45" s="14">
        <v>197</v>
      </c>
      <c r="J45" s="14">
        <v>57</v>
      </c>
      <c r="K45" s="14">
        <v>275</v>
      </c>
      <c r="L45" s="14">
        <v>236</v>
      </c>
      <c r="M45" s="14">
        <v>83</v>
      </c>
      <c r="N45" s="15">
        <v>20</v>
      </c>
    </row>
    <row r="46" spans="1:14" ht="11.4" customHeight="1">
      <c r="A46" s="12"/>
      <c r="B46" s="8" t="s">
        <v>7</v>
      </c>
      <c r="C46" s="14"/>
      <c r="D46" s="14"/>
      <c r="E46" s="37"/>
      <c r="F46" s="37"/>
      <c r="G46" s="37"/>
      <c r="H46" s="14"/>
      <c r="I46" s="14"/>
      <c r="J46" s="14"/>
      <c r="K46" s="14"/>
      <c r="L46" s="14"/>
      <c r="M46" s="14"/>
      <c r="N46" s="15"/>
    </row>
    <row r="47" spans="1:14" s="29" customFormat="1" ht="11.4" customHeight="1">
      <c r="A47" s="27">
        <v>17</v>
      </c>
      <c r="B47" s="28">
        <v>2002</v>
      </c>
      <c r="C47" s="24">
        <f>26/51.98</f>
        <v>0.50019238168526359</v>
      </c>
      <c r="D47" s="24">
        <f>5623/51.98</f>
        <v>108.17622162370144</v>
      </c>
      <c r="E47" s="56" t="s">
        <v>31</v>
      </c>
      <c r="F47" s="56" t="s">
        <v>31</v>
      </c>
      <c r="G47" s="56" t="s">
        <v>31</v>
      </c>
      <c r="H47" s="24">
        <f>897/51.98</f>
        <v>17.256637168141594</v>
      </c>
      <c r="I47" s="24">
        <f>13004/51.98</f>
        <v>250.17314351673721</v>
      </c>
      <c r="J47" s="24">
        <f>5293/51.98</f>
        <v>101.82762601000385</v>
      </c>
      <c r="K47" s="24">
        <f>8938/51.98</f>
        <v>171.95075028857255</v>
      </c>
      <c r="L47" s="24">
        <f>10785/51.98</f>
        <v>207.4836475567526</v>
      </c>
      <c r="M47" s="24">
        <f>6331/51.98</f>
        <v>121.79684494036168</v>
      </c>
      <c r="N47" s="25">
        <f>1081/51.98</f>
        <v>20.79646017699115</v>
      </c>
    </row>
    <row r="48" spans="1:14" ht="11.4" customHeight="1">
      <c r="A48" s="5">
        <v>18</v>
      </c>
      <c r="B48" s="7">
        <v>2010</v>
      </c>
      <c r="C48" s="14">
        <v>6</v>
      </c>
      <c r="D48" s="14">
        <v>157</v>
      </c>
      <c r="E48" s="37">
        <v>10</v>
      </c>
      <c r="F48" s="37">
        <v>144</v>
      </c>
      <c r="G48" s="37">
        <v>3</v>
      </c>
      <c r="H48" s="14">
        <v>28</v>
      </c>
      <c r="I48" s="14">
        <v>280</v>
      </c>
      <c r="J48" s="14">
        <v>36</v>
      </c>
      <c r="K48" s="14">
        <v>202</v>
      </c>
      <c r="L48" s="14">
        <v>183</v>
      </c>
      <c r="M48" s="14">
        <v>93</v>
      </c>
      <c r="N48" s="15">
        <v>15</v>
      </c>
    </row>
    <row r="49" spans="1:2" s="31" customFormat="1">
      <c r="A49" s="41"/>
      <c r="B49" s="32" t="s">
        <v>28</v>
      </c>
    </row>
  </sheetData>
  <mergeCells count="18">
    <mergeCell ref="K6:K7"/>
    <mergeCell ref="H6:H7"/>
    <mergeCell ref="I6:I7"/>
    <mergeCell ref="B1:N1"/>
    <mergeCell ref="B2:G2"/>
    <mergeCell ref="H2:N2"/>
    <mergeCell ref="L6:L7"/>
    <mergeCell ref="M6:M7"/>
    <mergeCell ref="B4:B7"/>
    <mergeCell ref="N4:N7"/>
    <mergeCell ref="C5:J5"/>
    <mergeCell ref="K5:M5"/>
    <mergeCell ref="C4:G4"/>
    <mergeCell ref="H4:M4"/>
    <mergeCell ref="C6:C7"/>
    <mergeCell ref="D6:D7"/>
    <mergeCell ref="E6:G6"/>
    <mergeCell ref="J6:J7"/>
  </mergeCells>
  <pageMargins left="0.62992125984251968" right="0.62992125984251968" top="0.62992125984251968" bottom="1.0629921259842521" header="0.62992125984251968" footer="0.62992125984251968"/>
  <pageSetup paperSize="9" firstPageNumber="98" pageOrder="overThenDown" orientation="portrait" useFirstPageNumber="1" r:id="rId1"/>
  <headerFooter differentOddEven="1">
    <oddFooter>&amp;L&amp;"Times New Roman,Обычный"&amp;P &amp;R&amp;"Times New Roman,Полужирный"———————————————————————  &amp;"Times New Roman,Курсив"Итоги Всероссийской переписи населения 2010 года&amp;"Times New Roman,Обычный" &amp;G</oddFooter>
    <evenHeader xml:space="preserve">&amp;R&amp;8Продолжение таблицы 2.4   </evenHeader>
    <evenFooter>&amp;L&amp;"Times New Roman,Курсив"&amp;G Сводные итоги &amp;"Times New Roman,Полужирный"———————————————————————————————————————&amp;R&amp;"Times New Roman,Обычный"&amp;P</evenFooter>
  </headerFooter>
  <colBreaks count="1" manualBreakCount="1">
    <brk id="7" max="2547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pub-11-2-4</vt:lpstr>
      <vt:lpstr>'pub-11-2-4'!Заголовки_для_печати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OEM</cp:lastModifiedBy>
  <cp:lastPrinted>2014-06-25T02:16:07Z</cp:lastPrinted>
  <dcterms:created xsi:type="dcterms:W3CDTF">2009-04-08T21:19:43Z</dcterms:created>
  <dcterms:modified xsi:type="dcterms:W3CDTF">2014-06-25T02:16:20Z</dcterms:modified>
  <cp:category/>
  <cp:contentType/>
  <cp:contentStatus/>
</cp:coreProperties>
</file>